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submi\OneDrive\Documents\Curt's Stuff\Theatre\2025-26\"/>
    </mc:Choice>
  </mc:AlternateContent>
  <xr:revisionPtr revIDLastSave="0" documentId="8_{367A4D39-1F6C-4007-9E5A-4634F1964119}" xr6:coauthVersionLast="47" xr6:coauthVersionMax="47" xr10:uidLastSave="{00000000-0000-0000-0000-000000000000}"/>
  <workbookProtection workbookAlgorithmName="SHA-512" workbookHashValue="IZfQvDdhjgeQm8LjKoTevjxnWPPcXShmDSdYJYyzgZ1wCIqTivcI7aoK/vrcYPgvmTIwOfNPA1U+hpDm5iwoBA==" workbookSaltValue="EKU4Ar6QoKFKi3XtcpgEBw==" workbookSpinCount="100000" lockStructure="1"/>
  <bookViews>
    <workbookView xWindow="-120" yWindow="-120" windowWidth="29040" windowHeight="16440" tabRatio="718" xr2:uid="{86076AB0-4611-194B-9A45-B72364AC9387}"/>
  </bookViews>
  <sheets>
    <sheet name="Instructions" sheetId="35" r:id="rId1"/>
    <sheet name="Entries" sheetId="16" r:id="rId2"/>
    <sheet name="For State Reps" sheetId="34" r:id="rId3"/>
    <sheet name="Results" sheetId="8" r:id="rId4"/>
    <sheet name="Sweepstakes" sheetId="33" r:id="rId5"/>
    <sheet name="Humorous" sheetId="2" r:id="rId6"/>
    <sheet name="Dramatic" sheetId="25" r:id="rId7"/>
    <sheet name="Classical" sheetId="26" r:id="rId8"/>
    <sheet name="Contemporary" sheetId="27" r:id="rId9"/>
    <sheet name="Pantomime" sheetId="28" r:id="rId10"/>
    <sheet name="Musical" sheetId="29" r:id="rId11"/>
    <sheet name="One Act" sheetId="17" r:id="rId12"/>
    <sheet name="Costume" sheetId="30" r:id="rId13"/>
    <sheet name="Scenic" sheetId="31" r:id="rId14"/>
    <sheet name="Lighting" sheetId="36" r:id="rId15"/>
    <sheet name="Rules" sheetId="15" state="hidden" r:id="rId16"/>
  </sheets>
  <definedNames>
    <definedName name="_xlnm._FilterDatabase" localSheetId="7" hidden="1">Classical!$R$3:$T$11</definedName>
    <definedName name="_xlnm._FilterDatabase" localSheetId="8" hidden="1">Contemporary!$R$3:$T$11</definedName>
    <definedName name="_xlnm._FilterDatabase" localSheetId="12" hidden="1">Costume!#REF!</definedName>
    <definedName name="_xlnm._FilterDatabase" localSheetId="6" hidden="1">Dramatic!$R$3:$T$11</definedName>
    <definedName name="_xlnm._FilterDatabase" localSheetId="5" hidden="1">Humorous!$R$3:$T$11</definedName>
    <definedName name="_xlnm._FilterDatabase" localSheetId="14" hidden="1">Lighting!#REF!</definedName>
    <definedName name="_xlnm._FilterDatabase" localSheetId="10" hidden="1">Musical!$R$3:$T$11</definedName>
    <definedName name="_xlnm._FilterDatabase" localSheetId="11" hidden="1">'One Act'!#REF!</definedName>
    <definedName name="_xlnm._FilterDatabase" localSheetId="9" hidden="1">Pantomime!$R$3:$T$11</definedName>
    <definedName name="_xlnm._FilterDatabase" localSheetId="13" hidden="1">Scenic!#REF!</definedName>
    <definedName name="data" localSheetId="7">Classical!$C$3:$N$39</definedName>
    <definedName name="data" localSheetId="8">Contemporary!$C$3:$N$39</definedName>
    <definedName name="data" localSheetId="12">Costume!$C$3:$N$39</definedName>
    <definedName name="data" localSheetId="6">Dramatic!$C$3:$N$39</definedName>
    <definedName name="data" localSheetId="14">Lighting!$C$3:$N$39</definedName>
    <definedName name="data" localSheetId="10">Musical!$C$3:$N$39</definedName>
    <definedName name="data" localSheetId="11">'One Act'!$C$3:$N$39</definedName>
    <definedName name="data" localSheetId="9">Pantomime!$C$3:$N$39</definedName>
    <definedName name="data" localSheetId="13">Scenic!$C$3:$N$39</definedName>
    <definedName name="data">Humorous!$C$3:$N$39</definedName>
    <definedName name="data_schools">Entries!$A$2:$B$38</definedName>
    <definedName name="data_sweepstakes">Sweepstakes!$A$2:$AH$39</definedName>
    <definedName name="entries_classical">Entries!$I$2:$M$38</definedName>
    <definedName name="entries_contemp">Entries!$N$2:$R$38</definedName>
    <definedName name="entries_costume">Entries!$AF$2:$AH$38</definedName>
    <definedName name="entries_dramatic">Entries!$F$2:$H$38</definedName>
    <definedName name="entries_humorous">Entries!$C$2:$E$38</definedName>
    <definedName name="entries_lighting">Entries!$AL$2:$AN$38</definedName>
    <definedName name="entries_musical">Entries!$X$2:$AC$38</definedName>
    <definedName name="entries_pantomime">Entries!$S$2:$W$38</definedName>
    <definedName name="entries_play">Entries!$AD$2:$AE$38</definedName>
    <definedName name="entries_scenic">Entries!$AI$2:$AK$38</definedName>
    <definedName name="entries_schools">Sweepstakes!$A$3:$A$38</definedName>
    <definedName name="finalists_classical">Classical!$R$4:$R$11</definedName>
    <definedName name="finalists_contemp">Contemporary!$R$4:$R$11</definedName>
    <definedName name="finalists_dramatic">Dramatic!$R$4:$R$11</definedName>
    <definedName name="finalists_humorous">Humorous!$R$4:$R$11</definedName>
    <definedName name="finalists_musical">Musical!$R$4:$R$11</definedName>
    <definedName name="finalists_pantomime">Pantomime!$R$4:$R$11</definedName>
    <definedName name="letter_sweepstakes">Sweepstakes!$A$3:$A$39</definedName>
    <definedName name="number" localSheetId="7">Classical!$C$4:$C$39</definedName>
    <definedName name="number" localSheetId="8">Contemporary!$C$4:$C$39</definedName>
    <definedName name="number" localSheetId="6">Dramatic!$C$4:$C$39</definedName>
    <definedName name="number" localSheetId="10">Musical!$C$4:$C$39</definedName>
    <definedName name="number" localSheetId="9">Pantomime!$C$4:$C$39</definedName>
    <definedName name="number">Humorous!$C$4:$C$39</definedName>
    <definedName name="number_costume">Costume!$C$4:$C$39</definedName>
    <definedName name="number_lighting">Lighting!$C$4:$C$39</definedName>
    <definedName name="number_play">'One Act'!$C$4:$C$39</definedName>
    <definedName name="number_scenic" localSheetId="14">Lighting!$C$4:$C$39</definedName>
    <definedName name="number_scenic">Scenic!$C$4:$C$39</definedName>
    <definedName name="penalty_points">Rules!$D$11</definedName>
    <definedName name="penalty_points_play">Rules!$D$9</definedName>
    <definedName name="place" localSheetId="7">Classical!$N$4:$N$39</definedName>
    <definedName name="place" localSheetId="8">Contemporary!$N$4:$N$39</definedName>
    <definedName name="place" localSheetId="6">Dramatic!$N$4:$N$39</definedName>
    <definedName name="place" localSheetId="10">Musical!$N$4:$N$39</definedName>
    <definedName name="place" localSheetId="9">Pantomime!$N$4:$N$39</definedName>
    <definedName name="place">Humorous!$N$4:$N$39</definedName>
    <definedName name="place_classical">Classical!$AD$4:$AD$11</definedName>
    <definedName name="place_contemp">Contemporary!$AD$4:$AD$11</definedName>
    <definedName name="place_costume">Costume!$N$4:$N$39</definedName>
    <definedName name="place_dramatic">Dramatic!$AD$4:$AD$11</definedName>
    <definedName name="place_humorous">Humorous!$AD$4:$AD$11</definedName>
    <definedName name="place_lighting">Lighting!$N$4:$N$39</definedName>
    <definedName name="place_musical">Musical!$AD$4:$AD$11</definedName>
    <definedName name="place_pantomime">Pantomime!$AD$4:$AD$11</definedName>
    <definedName name="place_play">'One Act'!$N$4:$N$39</definedName>
    <definedName name="place_scenic" localSheetId="14">Lighting!$N$4:$N$39</definedName>
    <definedName name="place_scenic">Scenic!$N$4:$N$39</definedName>
    <definedName name="place_sweepstakes">Sweepstakes!$AG$3:$AG$39</definedName>
    <definedName name="qualify_ie">Rules!$D$3</definedName>
    <definedName name="qualify_play">Rules!$D$5</definedName>
    <definedName name="rank" localSheetId="7">Classical!$O$4:$O$39</definedName>
    <definedName name="rank" localSheetId="8">Contemporary!$O$4:$O$39</definedName>
    <definedName name="rank" localSheetId="12">Costume!$L$4:$L$39</definedName>
    <definedName name="rank" localSheetId="6">Dramatic!$O$4:$O$39</definedName>
    <definedName name="rank" localSheetId="14">Lighting!$L$4:$L$39</definedName>
    <definedName name="rank" localSheetId="10">Musical!$O$4:$O$39</definedName>
    <definedName name="rank" localSheetId="11">'One Act'!$O$4:$O$39</definedName>
    <definedName name="rank" localSheetId="9">Pantomime!$O$4:$O$39</definedName>
    <definedName name="rank" localSheetId="13">Scenic!$L$4:$L$39</definedName>
    <definedName name="rank">Humorous!$O$4:$O$39</definedName>
    <definedName name="score" localSheetId="7">Classical!$M$4:$M$39</definedName>
    <definedName name="score" localSheetId="8">Contemporary!$M$4:$M$39</definedName>
    <definedName name="score" localSheetId="12">Costume!$M$4:$M$39</definedName>
    <definedName name="score" localSheetId="6">Dramatic!$M$4:$M$39</definedName>
    <definedName name="score" localSheetId="14">Lighting!$M$4:$M$39</definedName>
    <definedName name="score" localSheetId="10">Musical!$M$4:$M$39</definedName>
    <definedName name="score" localSheetId="11">'One Act'!$M$4:$M$39</definedName>
    <definedName name="score" localSheetId="9">Pantomime!$M$4:$M$39</definedName>
    <definedName name="score" localSheetId="13">Scenic!$M$4:$M$39</definedName>
    <definedName name="score">Humorous!$M$4:$M$39</definedName>
    <definedName name="time_violations">Rules!$D$7</definedName>
    <definedName name="top_play">Rules!$D$25</definedName>
    <definedName name="total_rank_finals">Rules!$D$19</definedName>
    <definedName name="total_rank_ie">Rules!$D$13</definedName>
    <definedName name="total_rank_play">Rules!$D$21</definedName>
    <definedName name="total_rank_tech_ie">Rules!$D$15</definedName>
    <definedName name="total_score_ie">Rules!$D$17</definedName>
    <definedName name="total_score_play">Rules!$D$23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35" i="33" l="1"/>
  <c r="AB11" i="29"/>
  <c r="AB10" i="29"/>
  <c r="AB9" i="29"/>
  <c r="AB8" i="29"/>
  <c r="AB7" i="29"/>
  <c r="AB6" i="29"/>
  <c r="AB5" i="29"/>
  <c r="AB4" i="29"/>
  <c r="AB11" i="28"/>
  <c r="AB10" i="28"/>
  <c r="AB9" i="28"/>
  <c r="AB8" i="28"/>
  <c r="AB7" i="28"/>
  <c r="AB6" i="28"/>
  <c r="AB5" i="28"/>
  <c r="AB4" i="28"/>
  <c r="AB11" i="27"/>
  <c r="AB10" i="27"/>
  <c r="AB9" i="27"/>
  <c r="AB8" i="27"/>
  <c r="AB7" i="27"/>
  <c r="AB6" i="27"/>
  <c r="AB5" i="27"/>
  <c r="AB4" i="27"/>
  <c r="AB11" i="26"/>
  <c r="AB10" i="26"/>
  <c r="AB9" i="26"/>
  <c r="AB8" i="26"/>
  <c r="AB7" i="26"/>
  <c r="AB6" i="26"/>
  <c r="AB5" i="26"/>
  <c r="AB4" i="26"/>
  <c r="AB11" i="25"/>
  <c r="AB10" i="25"/>
  <c r="AB9" i="25"/>
  <c r="AB8" i="25"/>
  <c r="AB7" i="25"/>
  <c r="AB6" i="25"/>
  <c r="AB5" i="25"/>
  <c r="AB4" i="25"/>
  <c r="AB5" i="2"/>
  <c r="AB6" i="2"/>
  <c r="AB7" i="2"/>
  <c r="AB8" i="2"/>
  <c r="AB9" i="2"/>
  <c r="AB10" i="2"/>
  <c r="AB11" i="2"/>
  <c r="AB4" i="2"/>
  <c r="O39" i="29" a="1"/>
  <c r="O39" i="29" s="1"/>
  <c r="O38" i="29" a="1"/>
  <c r="O38" i="29" s="1"/>
  <c r="O37" i="29" a="1"/>
  <c r="O37" i="29" s="1"/>
  <c r="O36" i="29"/>
  <c r="O36" i="29" a="1"/>
  <c r="O35" i="29" a="1"/>
  <c r="O35" i="29" s="1"/>
  <c r="O34" i="29" a="1"/>
  <c r="O34" i="29" s="1"/>
  <c r="O33" i="29"/>
  <c r="O33" i="29" a="1"/>
  <c r="O32" i="29" a="1"/>
  <c r="O32" i="29" s="1"/>
  <c r="O31" i="29" a="1"/>
  <c r="O31" i="29" s="1"/>
  <c r="O30" i="29" a="1"/>
  <c r="O30" i="29" s="1"/>
  <c r="O29" i="29"/>
  <c r="O29" i="29" a="1"/>
  <c r="O28" i="29" a="1"/>
  <c r="O28" i="29" s="1"/>
  <c r="O27" i="29" a="1"/>
  <c r="O27" i="29" s="1"/>
  <c r="O26" i="29" a="1"/>
  <c r="O26" i="29" s="1"/>
  <c r="O25" i="29" a="1"/>
  <c r="O25" i="29" s="1"/>
  <c r="O24" i="29" a="1"/>
  <c r="O24" i="29" s="1"/>
  <c r="O23" i="29" a="1"/>
  <c r="O23" i="29" s="1"/>
  <c r="O22" i="29"/>
  <c r="O22" i="29" a="1"/>
  <c r="O21" i="29" a="1"/>
  <c r="O21" i="29" s="1"/>
  <c r="O20" i="29" a="1"/>
  <c r="O20" i="29" s="1"/>
  <c r="O19" i="29" a="1"/>
  <c r="O19" i="29" s="1"/>
  <c r="O18" i="29" a="1"/>
  <c r="O18" i="29" s="1"/>
  <c r="O17" i="29" a="1"/>
  <c r="O17" i="29" s="1"/>
  <c r="O16" i="29" a="1"/>
  <c r="O16" i="29" s="1"/>
  <c r="O15" i="29"/>
  <c r="O15" i="29" a="1"/>
  <c r="O14" i="29" a="1"/>
  <c r="O14" i="29" s="1"/>
  <c r="O13" i="29" a="1"/>
  <c r="O13" i="29" s="1"/>
  <c r="O12" i="29"/>
  <c r="O12" i="29" a="1"/>
  <c r="O11" i="29" a="1"/>
  <c r="O11" i="29" s="1"/>
  <c r="O10" i="29" a="1"/>
  <c r="O10" i="29" s="1"/>
  <c r="O9" i="29" a="1"/>
  <c r="O9" i="29" s="1"/>
  <c r="O8" i="29"/>
  <c r="O8" i="29" a="1"/>
  <c r="O7" i="29" a="1"/>
  <c r="O7" i="29" s="1"/>
  <c r="O6" i="29" a="1"/>
  <c r="O6" i="29" s="1"/>
  <c r="O5" i="29"/>
  <c r="O5" i="29" a="1"/>
  <c r="O4" i="29" a="1"/>
  <c r="O4" i="29" s="1"/>
  <c r="O39" i="28" a="1"/>
  <c r="O39" i="28" s="1"/>
  <c r="O38" i="28" a="1"/>
  <c r="O38" i="28" s="1"/>
  <c r="O37" i="28" a="1"/>
  <c r="O37" i="28" s="1"/>
  <c r="O36" i="28"/>
  <c r="O36" i="28" a="1"/>
  <c r="O35" i="28" a="1"/>
  <c r="O35" i="28" s="1"/>
  <c r="O34" i="28" a="1"/>
  <c r="O34" i="28" s="1"/>
  <c r="O33" i="28" a="1"/>
  <c r="O33" i="28" s="1"/>
  <c r="O32" i="28" a="1"/>
  <c r="O32" i="28" s="1"/>
  <c r="O31" i="28" a="1"/>
  <c r="O31" i="28" s="1"/>
  <c r="O30" i="28" a="1"/>
  <c r="O30" i="28" s="1"/>
  <c r="O29" i="28"/>
  <c r="O29" i="28" a="1"/>
  <c r="O28" i="28" a="1"/>
  <c r="O28" i="28" s="1"/>
  <c r="O27" i="28" a="1"/>
  <c r="O27" i="28" s="1"/>
  <c r="O26" i="28" a="1"/>
  <c r="O26" i="28" s="1"/>
  <c r="O25" i="28" a="1"/>
  <c r="O25" i="28" s="1"/>
  <c r="O24" i="28" a="1"/>
  <c r="O24" i="28" s="1"/>
  <c r="O23" i="28" a="1"/>
  <c r="O23" i="28" s="1"/>
  <c r="O22" i="28"/>
  <c r="O22" i="28" a="1"/>
  <c r="O21" i="28" a="1"/>
  <c r="O21" i="28" s="1"/>
  <c r="O20" i="28" a="1"/>
  <c r="O20" i="28" s="1"/>
  <c r="O19" i="28" a="1"/>
  <c r="O19" i="28" s="1"/>
  <c r="O18" i="28" a="1"/>
  <c r="O18" i="28" s="1"/>
  <c r="O17" i="28" a="1"/>
  <c r="O17" i="28" s="1"/>
  <c r="O16" i="28" a="1"/>
  <c r="O16" i="28" s="1"/>
  <c r="O15" i="28"/>
  <c r="O15" i="28" a="1"/>
  <c r="O14" i="28" a="1"/>
  <c r="O14" i="28" s="1"/>
  <c r="O13" i="28" a="1"/>
  <c r="O13" i="28" s="1"/>
  <c r="O12" i="28" a="1"/>
  <c r="O12" i="28" s="1"/>
  <c r="O11" i="28" a="1"/>
  <c r="O11" i="28" s="1"/>
  <c r="O10" i="28" a="1"/>
  <c r="O10" i="28" s="1"/>
  <c r="O9" i="28" a="1"/>
  <c r="O9" i="28" s="1"/>
  <c r="O8" i="28"/>
  <c r="O8" i="28" a="1"/>
  <c r="O7" i="28" a="1"/>
  <c r="O7" i="28" s="1"/>
  <c r="O6" i="28" a="1"/>
  <c r="O6" i="28" s="1"/>
  <c r="O5" i="28" a="1"/>
  <c r="O5" i="28" s="1"/>
  <c r="O4" i="28" a="1"/>
  <c r="O4" i="28" s="1"/>
  <c r="O39" i="27" a="1"/>
  <c r="O39" i="27" s="1"/>
  <c r="O38" i="27" a="1"/>
  <c r="O38" i="27" s="1"/>
  <c r="O37" i="27"/>
  <c r="O37" i="27" a="1"/>
  <c r="O36" i="27" a="1"/>
  <c r="O36" i="27" s="1"/>
  <c r="O35" i="27" a="1"/>
  <c r="O35" i="27" s="1"/>
  <c r="O34" i="27" a="1"/>
  <c r="O34" i="27" s="1"/>
  <c r="O33" i="27" a="1"/>
  <c r="O33" i="27" s="1"/>
  <c r="O32" i="27" a="1"/>
  <c r="O32" i="27" s="1"/>
  <c r="O31" i="27" a="1"/>
  <c r="O31" i="27" s="1"/>
  <c r="O30" i="27"/>
  <c r="O30" i="27" a="1"/>
  <c r="O29" i="27" a="1"/>
  <c r="O29" i="27" s="1"/>
  <c r="O28" i="27" a="1"/>
  <c r="O28" i="27" s="1"/>
  <c r="O27" i="27" a="1"/>
  <c r="O27" i="27" s="1"/>
  <c r="O26" i="27" a="1"/>
  <c r="O26" i="27" s="1"/>
  <c r="O25" i="27" a="1"/>
  <c r="O25" i="27" s="1"/>
  <c r="O24" i="27" a="1"/>
  <c r="O24" i="27" s="1"/>
  <c r="O23" i="27"/>
  <c r="O23" i="27" a="1"/>
  <c r="O22" i="27" a="1"/>
  <c r="O22" i="27" s="1"/>
  <c r="O21" i="27" a="1"/>
  <c r="O21" i="27" s="1"/>
  <c r="O20" i="27" a="1"/>
  <c r="O20" i="27" s="1"/>
  <c r="O19" i="27" a="1"/>
  <c r="O19" i="27" s="1"/>
  <c r="O18" i="27" a="1"/>
  <c r="O18" i="27" s="1"/>
  <c r="O17" i="27" a="1"/>
  <c r="O17" i="27" s="1"/>
  <c r="O16" i="27"/>
  <c r="O16" i="27" a="1"/>
  <c r="O15" i="27" a="1"/>
  <c r="O15" i="27" s="1"/>
  <c r="O14" i="27" a="1"/>
  <c r="O14" i="27" s="1"/>
  <c r="O13" i="27" a="1"/>
  <c r="O13" i="27" s="1"/>
  <c r="O12" i="27" a="1"/>
  <c r="O12" i="27" s="1"/>
  <c r="O11" i="27" a="1"/>
  <c r="O11" i="27" s="1"/>
  <c r="O10" i="27" a="1"/>
  <c r="O10" i="27" s="1"/>
  <c r="O9" i="27"/>
  <c r="O9" i="27" a="1"/>
  <c r="O8" i="27" a="1"/>
  <c r="O8" i="27" s="1"/>
  <c r="O7" i="27" a="1"/>
  <c r="O7" i="27" s="1"/>
  <c r="O6" i="27" a="1"/>
  <c r="O6" i="27" s="1"/>
  <c r="O5" i="27" a="1"/>
  <c r="O5" i="27" s="1"/>
  <c r="O4" i="27" a="1"/>
  <c r="O4" i="27" s="1"/>
  <c r="O39" i="26" a="1"/>
  <c r="O39" i="26" s="1"/>
  <c r="O38" i="26" a="1"/>
  <c r="O38" i="26" s="1"/>
  <c r="O37" i="26" a="1"/>
  <c r="O37" i="26" s="1"/>
  <c r="O36" i="26" a="1"/>
  <c r="O36" i="26" s="1"/>
  <c r="O35" i="26" a="1"/>
  <c r="O35" i="26" s="1"/>
  <c r="O34" i="26" a="1"/>
  <c r="O34" i="26" s="1"/>
  <c r="O33" i="26" a="1"/>
  <c r="O33" i="26" s="1"/>
  <c r="O32" i="26" a="1"/>
  <c r="O32" i="26" s="1"/>
  <c r="O31" i="26" a="1"/>
  <c r="O31" i="26" s="1"/>
  <c r="O30" i="26" a="1"/>
  <c r="O30" i="26" s="1"/>
  <c r="O29" i="26" a="1"/>
  <c r="O29" i="26" s="1"/>
  <c r="O28" i="26" a="1"/>
  <c r="O28" i="26" s="1"/>
  <c r="O27" i="26" a="1"/>
  <c r="O27" i="26" s="1"/>
  <c r="O26" i="26" a="1"/>
  <c r="O26" i="26" s="1"/>
  <c r="O25" i="26" a="1"/>
  <c r="O25" i="26" s="1"/>
  <c r="O24" i="26" a="1"/>
  <c r="O24" i="26" s="1"/>
  <c r="O23" i="26" a="1"/>
  <c r="O23" i="26" s="1"/>
  <c r="O22" i="26" a="1"/>
  <c r="O22" i="26" s="1"/>
  <c r="O21" i="26" a="1"/>
  <c r="O21" i="26" s="1"/>
  <c r="O20" i="26" a="1"/>
  <c r="O20" i="26" s="1"/>
  <c r="O19" i="26" a="1"/>
  <c r="O19" i="26" s="1"/>
  <c r="O18" i="26" a="1"/>
  <c r="O18" i="26" s="1"/>
  <c r="O17" i="26" a="1"/>
  <c r="O17" i="26" s="1"/>
  <c r="O16" i="26" a="1"/>
  <c r="O16" i="26" s="1"/>
  <c r="O15" i="26" a="1"/>
  <c r="O15" i="26" s="1"/>
  <c r="O14" i="26" a="1"/>
  <c r="O14" i="26" s="1"/>
  <c r="O13" i="26" a="1"/>
  <c r="O13" i="26" s="1"/>
  <c r="O12" i="26" a="1"/>
  <c r="O12" i="26" s="1"/>
  <c r="O11" i="26" a="1"/>
  <c r="O11" i="26" s="1"/>
  <c r="O10" i="26" a="1"/>
  <c r="O10" i="26" s="1"/>
  <c r="O9" i="26" a="1"/>
  <c r="O9" i="26" s="1"/>
  <c r="O8" i="26" a="1"/>
  <c r="O8" i="26" s="1"/>
  <c r="O7" i="26" a="1"/>
  <c r="O7" i="26" s="1"/>
  <c r="O6" i="26" a="1"/>
  <c r="O6" i="26" s="1"/>
  <c r="O5" i="26" a="1"/>
  <c r="O5" i="26" s="1"/>
  <c r="O4" i="26" a="1"/>
  <c r="O4" i="26" s="1"/>
  <c r="O39" i="25" a="1"/>
  <c r="O39" i="25" s="1"/>
  <c r="O38" i="25" a="1"/>
  <c r="O38" i="25" s="1"/>
  <c r="O37" i="25"/>
  <c r="O37" i="25" a="1"/>
  <c r="O36" i="25"/>
  <c r="O36" i="25" a="1"/>
  <c r="O35" i="25" a="1"/>
  <c r="O35" i="25" s="1"/>
  <c r="O34" i="25"/>
  <c r="O34" i="25" a="1"/>
  <c r="O33" i="25" a="1"/>
  <c r="O33" i="25" s="1"/>
  <c r="O32" i="25" a="1"/>
  <c r="O32" i="25" s="1"/>
  <c r="O31" i="25" a="1"/>
  <c r="O31" i="25" s="1"/>
  <c r="O30" i="25"/>
  <c r="O30" i="25" a="1"/>
  <c r="O29" i="25"/>
  <c r="O29" i="25" a="1"/>
  <c r="O28" i="25" a="1"/>
  <c r="O28" i="25" s="1"/>
  <c r="O27" i="25"/>
  <c r="O27" i="25" a="1"/>
  <c r="O26" i="25" a="1"/>
  <c r="O26" i="25" s="1"/>
  <c r="O25" i="25" a="1"/>
  <c r="O25" i="25" s="1"/>
  <c r="O24" i="25" a="1"/>
  <c r="O24" i="25" s="1"/>
  <c r="O23" i="25"/>
  <c r="O23" i="25" a="1"/>
  <c r="O22" i="25"/>
  <c r="O22" i="25" a="1"/>
  <c r="O21" i="25" a="1"/>
  <c r="O21" i="25" s="1"/>
  <c r="O20" i="25"/>
  <c r="O20" i="25" a="1"/>
  <c r="O19" i="25" a="1"/>
  <c r="O19" i="25" s="1"/>
  <c r="O18" i="25" a="1"/>
  <c r="O18" i="25" s="1"/>
  <c r="O17" i="25" a="1"/>
  <c r="O17" i="25" s="1"/>
  <c r="O16" i="25"/>
  <c r="O16" i="25" a="1"/>
  <c r="O15" i="25"/>
  <c r="O15" i="25" a="1"/>
  <c r="O14" i="25" a="1"/>
  <c r="O14" i="25" s="1"/>
  <c r="O13" i="25"/>
  <c r="O13" i="25" a="1"/>
  <c r="O12" i="25" a="1"/>
  <c r="O12" i="25" s="1"/>
  <c r="O11" i="25" a="1"/>
  <c r="O11" i="25" s="1"/>
  <c r="O10" i="25" a="1"/>
  <c r="O10" i="25" s="1"/>
  <c r="O9" i="25" a="1"/>
  <c r="O9" i="25" s="1"/>
  <c r="O8" i="25"/>
  <c r="O8" i="25" a="1"/>
  <c r="O7" i="25" a="1"/>
  <c r="O7" i="25" s="1"/>
  <c r="O6" i="25"/>
  <c r="O6" i="25" a="1"/>
  <c r="O5" i="25" a="1"/>
  <c r="O5" i="25" s="1"/>
  <c r="O4" i="25" a="1"/>
  <c r="O4" i="25" s="1"/>
  <c r="O5" i="2" a="1"/>
  <c r="O5" i="2" s="1"/>
  <c r="O6" i="2" a="1"/>
  <c r="O6" i="2" s="1"/>
  <c r="O7" i="2" a="1"/>
  <c r="O7" i="2" s="1"/>
  <c r="O8" i="2" a="1"/>
  <c r="O8" i="2" s="1"/>
  <c r="O9" i="2" a="1"/>
  <c r="O9" i="2" s="1"/>
  <c r="O10" i="2" a="1"/>
  <c r="O10" i="2" s="1"/>
  <c r="O11" i="2" a="1"/>
  <c r="O11" i="2"/>
  <c r="O12" i="2" a="1"/>
  <c r="O12" i="2" s="1"/>
  <c r="O13" i="2" a="1"/>
  <c r="O13" i="2" s="1"/>
  <c r="O14" i="2" a="1"/>
  <c r="O14" i="2" s="1"/>
  <c r="O15" i="2" a="1"/>
  <c r="O15" i="2" s="1"/>
  <c r="O16" i="2" a="1"/>
  <c r="O16" i="2" s="1"/>
  <c r="O17" i="2" a="1"/>
  <c r="O17" i="2"/>
  <c r="O18" i="2" a="1"/>
  <c r="O18" i="2"/>
  <c r="O19" i="2" a="1"/>
  <c r="O19" i="2" s="1"/>
  <c r="O20" i="2" a="1"/>
  <c r="O20" i="2" s="1"/>
  <c r="O21" i="2" a="1"/>
  <c r="O21" i="2" s="1"/>
  <c r="O22" i="2" a="1"/>
  <c r="O22" i="2" s="1"/>
  <c r="O23" i="2" a="1"/>
  <c r="O23" i="2" s="1"/>
  <c r="O24" i="2" a="1"/>
  <c r="O24" i="2"/>
  <c r="O25" i="2" a="1"/>
  <c r="O25" i="2"/>
  <c r="O26" i="2" a="1"/>
  <c r="O26" i="2" s="1"/>
  <c r="O27" i="2" a="1"/>
  <c r="O27" i="2" s="1"/>
  <c r="O28" i="2" a="1"/>
  <c r="O28" i="2" s="1"/>
  <c r="O29" i="2" a="1"/>
  <c r="O29" i="2" s="1"/>
  <c r="O30" i="2" a="1"/>
  <c r="O30" i="2" s="1"/>
  <c r="O31" i="2" a="1"/>
  <c r="O31" i="2" s="1"/>
  <c r="O32" i="2" a="1"/>
  <c r="O32" i="2" s="1"/>
  <c r="O33" i="2" a="1"/>
  <c r="O33" i="2" s="1"/>
  <c r="O34" i="2" a="1"/>
  <c r="O34" i="2" s="1"/>
  <c r="O35" i="2" a="1"/>
  <c r="O35" i="2" s="1"/>
  <c r="O36" i="2" a="1"/>
  <c r="O36" i="2" s="1"/>
  <c r="O37" i="2" a="1"/>
  <c r="O37" i="2" s="1"/>
  <c r="O38" i="2" a="1"/>
  <c r="O38" i="2"/>
  <c r="O39" i="2" a="1"/>
  <c r="O39" i="2"/>
  <c r="O4" i="2" a="1"/>
  <c r="O4" i="2" s="1"/>
  <c r="AE11" i="29" a="1"/>
  <c r="AE11" i="29" s="1"/>
  <c r="AE10" i="29" a="1"/>
  <c r="AE10" i="29" s="1"/>
  <c r="AE9" i="29" a="1"/>
  <c r="AE9" i="29" s="1"/>
  <c r="AE8" i="29" a="1"/>
  <c r="AE8" i="29" s="1"/>
  <c r="AE7" i="29" a="1"/>
  <c r="AE7" i="29" s="1"/>
  <c r="AE6" i="29"/>
  <c r="AE6" i="29" a="1"/>
  <c r="AE5" i="29" a="1"/>
  <c r="AE5" i="29" s="1"/>
  <c r="AE4" i="29"/>
  <c r="AE4" i="29" a="1"/>
  <c r="AE11" i="28" a="1"/>
  <c r="AE11" i="28" s="1"/>
  <c r="AE10" i="28" a="1"/>
  <c r="AE10" i="28" s="1"/>
  <c r="AE9" i="28" a="1"/>
  <c r="AE9" i="28" s="1"/>
  <c r="AE8" i="28" a="1"/>
  <c r="AE8" i="28" s="1"/>
  <c r="AE7" i="28" a="1"/>
  <c r="AE7" i="28" s="1"/>
  <c r="AE6" i="28"/>
  <c r="AE6" i="28" a="1"/>
  <c r="AE5" i="28"/>
  <c r="AE5" i="28" a="1"/>
  <c r="AE4" i="28"/>
  <c r="AE4" i="28" a="1"/>
  <c r="AE11" i="27" a="1"/>
  <c r="AE11" i="27" s="1"/>
  <c r="AE10" i="27" a="1"/>
  <c r="AE10" i="27" s="1"/>
  <c r="AE9" i="27"/>
  <c r="AE9" i="27" a="1"/>
  <c r="AE8" i="27" a="1"/>
  <c r="AE8" i="27" s="1"/>
  <c r="AE7" i="27" a="1"/>
  <c r="AE7" i="27" s="1"/>
  <c r="AE6" i="27"/>
  <c r="AE6" i="27" a="1"/>
  <c r="AE5" i="27"/>
  <c r="AE5" i="27" a="1"/>
  <c r="AE4" i="27" a="1"/>
  <c r="AE4" i="27" s="1"/>
  <c r="AE11" i="26" a="1"/>
  <c r="AE11" i="26" s="1"/>
  <c r="AE10" i="26" a="1"/>
  <c r="AE10" i="26" s="1"/>
  <c r="AE9" i="26" a="1"/>
  <c r="AE9" i="26" s="1"/>
  <c r="AE8" i="26" a="1"/>
  <c r="AE8" i="26" s="1"/>
  <c r="AE7" i="26" a="1"/>
  <c r="AE7" i="26" s="1"/>
  <c r="AE6" i="26"/>
  <c r="AE6" i="26" a="1"/>
  <c r="AE5" i="26" a="1"/>
  <c r="AE5" i="26" s="1"/>
  <c r="AE4" i="26"/>
  <c r="AE4" i="26" a="1"/>
  <c r="AE11" i="25" a="1"/>
  <c r="AE11" i="25" s="1"/>
  <c r="AE10" i="25" a="1"/>
  <c r="AE10" i="25" s="1"/>
  <c r="AE9" i="25"/>
  <c r="AE9" i="25" a="1"/>
  <c r="AE8" i="25" a="1"/>
  <c r="AE8" i="25" s="1"/>
  <c r="AE7" i="25"/>
  <c r="AE7" i="25" a="1"/>
  <c r="AE6" i="25"/>
  <c r="AE6" i="25" a="1"/>
  <c r="AE5" i="25"/>
  <c r="AE5" i="25" a="1"/>
  <c r="AE4" i="25" a="1"/>
  <c r="AE4" i="25" s="1"/>
  <c r="AE4" i="2" a="1"/>
  <c r="AE4" i="2" s="1"/>
  <c r="AE5" i="2" a="1"/>
  <c r="AE5" i="2" s="1"/>
  <c r="AE6" i="2" a="1"/>
  <c r="AE6" i="2" s="1"/>
  <c r="AE7" i="2" a="1"/>
  <c r="AE7" i="2" s="1"/>
  <c r="AE8" i="2" a="1"/>
  <c r="AE8" i="2" s="1"/>
  <c r="AE9" i="2" a="1"/>
  <c r="AE9" i="2" s="1"/>
  <c r="AE10" i="2" a="1"/>
  <c r="AE10" i="2" s="1"/>
  <c r="AE11" i="2" a="1"/>
  <c r="AE11" i="2"/>
  <c r="M39" i="29"/>
  <c r="L39" i="29"/>
  <c r="M38" i="29"/>
  <c r="L38" i="29"/>
  <c r="M37" i="29"/>
  <c r="L37" i="29"/>
  <c r="M36" i="29"/>
  <c r="L36" i="29"/>
  <c r="M35" i="29"/>
  <c r="L35" i="29"/>
  <c r="M34" i="29"/>
  <c r="L34" i="29"/>
  <c r="M33" i="29"/>
  <c r="L33" i="29"/>
  <c r="M32" i="29"/>
  <c r="L32" i="29"/>
  <c r="M31" i="29"/>
  <c r="L31" i="29"/>
  <c r="M30" i="29"/>
  <c r="L30" i="29"/>
  <c r="M29" i="29"/>
  <c r="L29" i="29"/>
  <c r="M28" i="29"/>
  <c r="L28" i="29"/>
  <c r="M27" i="29"/>
  <c r="L27" i="29"/>
  <c r="M26" i="29"/>
  <c r="L26" i="29"/>
  <c r="M25" i="29"/>
  <c r="L25" i="29"/>
  <c r="M24" i="29"/>
  <c r="L24" i="29"/>
  <c r="M23" i="29"/>
  <c r="L23" i="29"/>
  <c r="M22" i="29"/>
  <c r="L22" i="29"/>
  <c r="M21" i="29"/>
  <c r="L21" i="29"/>
  <c r="M20" i="29"/>
  <c r="L20" i="29"/>
  <c r="M19" i="29"/>
  <c r="L19" i="29"/>
  <c r="M18" i="29"/>
  <c r="L18" i="29"/>
  <c r="M17" i="29"/>
  <c r="L17" i="29"/>
  <c r="M16" i="29"/>
  <c r="L16" i="29"/>
  <c r="M15" i="29"/>
  <c r="L15" i="29"/>
  <c r="M14" i="29"/>
  <c r="L14" i="29"/>
  <c r="M13" i="29"/>
  <c r="L13" i="29"/>
  <c r="M12" i="29"/>
  <c r="L12" i="29"/>
  <c r="M11" i="29"/>
  <c r="L11" i="29"/>
  <c r="M10" i="29"/>
  <c r="L10" i="29"/>
  <c r="M9" i="29"/>
  <c r="L9" i="29"/>
  <c r="M8" i="29"/>
  <c r="L8" i="29"/>
  <c r="M7" i="29"/>
  <c r="L7" i="29"/>
  <c r="M6" i="29"/>
  <c r="L6" i="29"/>
  <c r="M5" i="29"/>
  <c r="L5" i="29"/>
  <c r="M4" i="29"/>
  <c r="L4" i="29"/>
  <c r="M39" i="28"/>
  <c r="L39" i="28"/>
  <c r="M38" i="28"/>
  <c r="L38" i="28"/>
  <c r="M37" i="28"/>
  <c r="L37" i="28"/>
  <c r="M36" i="28"/>
  <c r="L36" i="28"/>
  <c r="M35" i="28"/>
  <c r="L35" i="28"/>
  <c r="M34" i="28"/>
  <c r="L34" i="28"/>
  <c r="M33" i="28"/>
  <c r="L33" i="28"/>
  <c r="M32" i="28"/>
  <c r="L32" i="28"/>
  <c r="M31" i="28"/>
  <c r="L31" i="28"/>
  <c r="M30" i="28"/>
  <c r="L30" i="28"/>
  <c r="M29" i="28"/>
  <c r="L29" i="28"/>
  <c r="M28" i="28"/>
  <c r="L28" i="28"/>
  <c r="M27" i="28"/>
  <c r="L27" i="28"/>
  <c r="M26" i="28"/>
  <c r="L26" i="28"/>
  <c r="M25" i="28"/>
  <c r="L25" i="28"/>
  <c r="M24" i="28"/>
  <c r="L24" i="28"/>
  <c r="M23" i="28"/>
  <c r="L23" i="28"/>
  <c r="M22" i="28"/>
  <c r="L22" i="28"/>
  <c r="M21" i="28"/>
  <c r="L21" i="28"/>
  <c r="M20" i="28"/>
  <c r="L20" i="28"/>
  <c r="M19" i="28"/>
  <c r="L19" i="28"/>
  <c r="M18" i="28"/>
  <c r="L18" i="28"/>
  <c r="M17" i="28"/>
  <c r="L17" i="28"/>
  <c r="M16" i="28"/>
  <c r="L16" i="28"/>
  <c r="M15" i="28"/>
  <c r="L15" i="28"/>
  <c r="M14" i="28"/>
  <c r="L14" i="28"/>
  <c r="M13" i="28"/>
  <c r="L13" i="28"/>
  <c r="M12" i="28"/>
  <c r="L12" i="28"/>
  <c r="M11" i="28"/>
  <c r="L11" i="28"/>
  <c r="M10" i="28"/>
  <c r="L10" i="28"/>
  <c r="M9" i="28"/>
  <c r="L9" i="28"/>
  <c r="M8" i="28"/>
  <c r="L8" i="28"/>
  <c r="M7" i="28"/>
  <c r="L7" i="28"/>
  <c r="M6" i="28"/>
  <c r="L6" i="28"/>
  <c r="M5" i="28"/>
  <c r="L5" i="28"/>
  <c r="M4" i="28"/>
  <c r="L4" i="28"/>
  <c r="M39" i="27"/>
  <c r="L39" i="27"/>
  <c r="M38" i="27"/>
  <c r="L38" i="27"/>
  <c r="M37" i="27"/>
  <c r="L37" i="27"/>
  <c r="M36" i="27"/>
  <c r="L36" i="27"/>
  <c r="M35" i="27"/>
  <c r="L35" i="27"/>
  <c r="M34" i="27"/>
  <c r="L34" i="27"/>
  <c r="M33" i="27"/>
  <c r="L33" i="27"/>
  <c r="M32" i="27"/>
  <c r="L32" i="27"/>
  <c r="M31" i="27"/>
  <c r="L31" i="27"/>
  <c r="M30" i="27"/>
  <c r="L30" i="27"/>
  <c r="M29" i="27"/>
  <c r="L29" i="27"/>
  <c r="M28" i="27"/>
  <c r="L28" i="27"/>
  <c r="M27" i="27"/>
  <c r="L27" i="27"/>
  <c r="M26" i="27"/>
  <c r="L26" i="27"/>
  <c r="M25" i="27"/>
  <c r="L25" i="27"/>
  <c r="M24" i="27"/>
  <c r="L24" i="27"/>
  <c r="M23" i="27"/>
  <c r="L23" i="27"/>
  <c r="M22" i="27"/>
  <c r="L22" i="27"/>
  <c r="M21" i="27"/>
  <c r="L21" i="27"/>
  <c r="M20" i="27"/>
  <c r="L20" i="27"/>
  <c r="M19" i="27"/>
  <c r="L19" i="27"/>
  <c r="M18" i="27"/>
  <c r="L18" i="27"/>
  <c r="M17" i="27"/>
  <c r="L17" i="27"/>
  <c r="M16" i="27"/>
  <c r="L16" i="27"/>
  <c r="M15" i="27"/>
  <c r="L15" i="27"/>
  <c r="M14" i="27"/>
  <c r="L14" i="27"/>
  <c r="M13" i="27"/>
  <c r="L13" i="27"/>
  <c r="M12" i="27"/>
  <c r="L12" i="27"/>
  <c r="M11" i="27"/>
  <c r="L11" i="27"/>
  <c r="M10" i="27"/>
  <c r="L10" i="27"/>
  <c r="M9" i="27"/>
  <c r="L9" i="27"/>
  <c r="M8" i="27"/>
  <c r="L8" i="27"/>
  <c r="M7" i="27"/>
  <c r="L7" i="27"/>
  <c r="M6" i="27"/>
  <c r="L6" i="27"/>
  <c r="M5" i="27"/>
  <c r="L5" i="27"/>
  <c r="M4" i="27"/>
  <c r="L4" i="27"/>
  <c r="M39" i="26"/>
  <c r="L39" i="26"/>
  <c r="M38" i="26"/>
  <c r="L38" i="26"/>
  <c r="M37" i="26"/>
  <c r="L37" i="26"/>
  <c r="M36" i="26"/>
  <c r="L36" i="26"/>
  <c r="M35" i="26"/>
  <c r="L35" i="26"/>
  <c r="M34" i="26"/>
  <c r="L34" i="26"/>
  <c r="M33" i="26"/>
  <c r="L33" i="26"/>
  <c r="M32" i="26"/>
  <c r="L32" i="26"/>
  <c r="M31" i="26"/>
  <c r="L31" i="26"/>
  <c r="M30" i="26"/>
  <c r="L30" i="26"/>
  <c r="M29" i="26"/>
  <c r="L29" i="26"/>
  <c r="M28" i="26"/>
  <c r="L28" i="26"/>
  <c r="M27" i="26"/>
  <c r="L27" i="26"/>
  <c r="M26" i="26"/>
  <c r="L26" i="26"/>
  <c r="M25" i="26"/>
  <c r="L25" i="26"/>
  <c r="M24" i="26"/>
  <c r="L24" i="26"/>
  <c r="M23" i="26"/>
  <c r="L23" i="26"/>
  <c r="M22" i="26"/>
  <c r="L22" i="26"/>
  <c r="M21" i="26"/>
  <c r="L21" i="26"/>
  <c r="M20" i="26"/>
  <c r="L20" i="26"/>
  <c r="M19" i="26"/>
  <c r="L19" i="26"/>
  <c r="M18" i="26"/>
  <c r="L18" i="26"/>
  <c r="M17" i="26"/>
  <c r="L17" i="26"/>
  <c r="M16" i="26"/>
  <c r="L16" i="26"/>
  <c r="M15" i="26"/>
  <c r="L15" i="26"/>
  <c r="M14" i="26"/>
  <c r="L14" i="26"/>
  <c r="M13" i="26"/>
  <c r="L13" i="26"/>
  <c r="M12" i="26"/>
  <c r="L12" i="26"/>
  <c r="M11" i="26"/>
  <c r="L11" i="26"/>
  <c r="M10" i="26"/>
  <c r="L10" i="26"/>
  <c r="M9" i="26"/>
  <c r="L9" i="26"/>
  <c r="M8" i="26"/>
  <c r="L8" i="26"/>
  <c r="M7" i="26"/>
  <c r="L7" i="26"/>
  <c r="M6" i="26"/>
  <c r="L6" i="26"/>
  <c r="M5" i="26"/>
  <c r="L5" i="26"/>
  <c r="M4" i="26"/>
  <c r="L4" i="26"/>
  <c r="M39" i="25"/>
  <c r="L39" i="25"/>
  <c r="M38" i="25"/>
  <c r="L38" i="25"/>
  <c r="M37" i="25"/>
  <c r="L37" i="25"/>
  <c r="M36" i="25"/>
  <c r="L36" i="25"/>
  <c r="M35" i="25"/>
  <c r="L35" i="25"/>
  <c r="M34" i="25"/>
  <c r="L34" i="25"/>
  <c r="M33" i="25"/>
  <c r="L33" i="25"/>
  <c r="M32" i="25"/>
  <c r="L32" i="25"/>
  <c r="M31" i="25"/>
  <c r="L31" i="25"/>
  <c r="M30" i="25"/>
  <c r="L30" i="25"/>
  <c r="M29" i="25"/>
  <c r="L29" i="25"/>
  <c r="M28" i="25"/>
  <c r="L28" i="25"/>
  <c r="M27" i="25"/>
  <c r="L27" i="25"/>
  <c r="M26" i="25"/>
  <c r="L26" i="25"/>
  <c r="M25" i="25"/>
  <c r="L25" i="25"/>
  <c r="M24" i="25"/>
  <c r="L24" i="25"/>
  <c r="M23" i="25"/>
  <c r="L23" i="25"/>
  <c r="M22" i="25"/>
  <c r="L22" i="25"/>
  <c r="M21" i="25"/>
  <c r="L21" i="25"/>
  <c r="M20" i="25"/>
  <c r="L20" i="25"/>
  <c r="M19" i="25"/>
  <c r="L19" i="25"/>
  <c r="M18" i="25"/>
  <c r="L18" i="25"/>
  <c r="M17" i="25"/>
  <c r="L17" i="25"/>
  <c r="M16" i="25"/>
  <c r="L16" i="25"/>
  <c r="M15" i="25"/>
  <c r="L15" i="25"/>
  <c r="M14" i="25"/>
  <c r="L14" i="25"/>
  <c r="M13" i="25"/>
  <c r="L13" i="25"/>
  <c r="M12" i="25"/>
  <c r="L12" i="25"/>
  <c r="M11" i="25"/>
  <c r="L11" i="25"/>
  <c r="M10" i="25"/>
  <c r="L10" i="25"/>
  <c r="M9" i="25"/>
  <c r="L9" i="25"/>
  <c r="M8" i="25"/>
  <c r="L8" i="25"/>
  <c r="M7" i="25"/>
  <c r="L7" i="25"/>
  <c r="M6" i="25"/>
  <c r="L6" i="25"/>
  <c r="M5" i="25"/>
  <c r="L5" i="25"/>
  <c r="M4" i="25"/>
  <c r="L4" i="25"/>
  <c r="P4" i="27"/>
  <c r="L36" i="17"/>
  <c r="L32" i="17"/>
  <c r="AB31" i="33" s="1"/>
  <c r="L28" i="17"/>
  <c r="AB27" i="33" s="1"/>
  <c r="AB35" i="33"/>
  <c r="L24" i="17"/>
  <c r="AB23" i="33" s="1"/>
  <c r="L20" i="17"/>
  <c r="AB19" i="33" s="1"/>
  <c r="L16" i="17"/>
  <c r="AB15" i="33" s="1"/>
  <c r="L12" i="17"/>
  <c r="AB11" i="33" s="1"/>
  <c r="L8" i="17"/>
  <c r="AB7" i="33" s="1"/>
  <c r="L4" i="17"/>
  <c r="AB3" i="33" s="1"/>
  <c r="O36" i="17" a="1"/>
  <c r="O36" i="17" s="1"/>
  <c r="O32" i="17" a="1"/>
  <c r="O32" i="17" s="1"/>
  <c r="O28" i="17" a="1"/>
  <c r="O28" i="17" s="1"/>
  <c r="O24" i="17" a="1"/>
  <c r="O24" i="17" s="1"/>
  <c r="O20" i="17" a="1"/>
  <c r="O20" i="17" s="1"/>
  <c r="O16" i="17" a="1"/>
  <c r="O16" i="17" s="1"/>
  <c r="O12" i="17" a="1"/>
  <c r="O12" i="17" s="1"/>
  <c r="O8" i="17" a="1"/>
  <c r="O8" i="17" s="1"/>
  <c r="O4" i="17" a="1"/>
  <c r="O4" i="17" s="1"/>
  <c r="AC11" i="29"/>
  <c r="AC10" i="29"/>
  <c r="AC9" i="29"/>
  <c r="AC8" i="29"/>
  <c r="AC7" i="29"/>
  <c r="AC6" i="29"/>
  <c r="AC5" i="29"/>
  <c r="AC4" i="29"/>
  <c r="AC11" i="28"/>
  <c r="AC10" i="28"/>
  <c r="AC9" i="28"/>
  <c r="AC8" i="28"/>
  <c r="AC7" i="28"/>
  <c r="AC6" i="28"/>
  <c r="AC5" i="28"/>
  <c r="AC4" i="28"/>
  <c r="AC11" i="27"/>
  <c r="AC10" i="27"/>
  <c r="AC9" i="27"/>
  <c r="AC8" i="27"/>
  <c r="AC7" i="27"/>
  <c r="AC6" i="27"/>
  <c r="AC5" i="27"/>
  <c r="AC4" i="27"/>
  <c r="AC11" i="26"/>
  <c r="AC10" i="26"/>
  <c r="AC9" i="26"/>
  <c r="AC8" i="26"/>
  <c r="AC7" i="26"/>
  <c r="AC6" i="26"/>
  <c r="AC5" i="26"/>
  <c r="AC4" i="26"/>
  <c r="AC11" i="25"/>
  <c r="AC10" i="25"/>
  <c r="AC9" i="25"/>
  <c r="AC8" i="25"/>
  <c r="AC7" i="25"/>
  <c r="AC6" i="25"/>
  <c r="AC5" i="25"/>
  <c r="AC4" i="25"/>
  <c r="AC11" i="2"/>
  <c r="AC10" i="2"/>
  <c r="AC9" i="2"/>
  <c r="AC8" i="2"/>
  <c r="AC7" i="2"/>
  <c r="AC6" i="2"/>
  <c r="AC5" i="2"/>
  <c r="AC4" i="2"/>
  <c r="AA35" i="33"/>
  <c r="AD35" i="33" s="1"/>
  <c r="N35" i="29" l="1"/>
  <c r="N6" i="29"/>
  <c r="N10" i="29"/>
  <c r="N19" i="29"/>
  <c r="N31" i="29"/>
  <c r="N35" i="28"/>
  <c r="N18" i="28"/>
  <c r="N7" i="27"/>
  <c r="N15" i="27"/>
  <c r="N14" i="26"/>
  <c r="N6" i="26"/>
  <c r="N10" i="26"/>
  <c r="N35" i="25"/>
  <c r="N11" i="29"/>
  <c r="N36" i="29"/>
  <c r="N16" i="29"/>
  <c r="N20" i="29"/>
  <c r="N24" i="29"/>
  <c r="N28" i="29"/>
  <c r="N33" i="29"/>
  <c r="N12" i="29"/>
  <c r="N23" i="29"/>
  <c r="N7" i="29"/>
  <c r="N27" i="29"/>
  <c r="N4" i="29"/>
  <c r="N37" i="29"/>
  <c r="N8" i="29"/>
  <c r="N25" i="29"/>
  <c r="N29" i="29"/>
  <c r="N13" i="29"/>
  <c r="N21" i="29"/>
  <c r="N32" i="29"/>
  <c r="N34" i="29"/>
  <c r="N38" i="29"/>
  <c r="N15" i="29"/>
  <c r="N9" i="29"/>
  <c r="N26" i="29"/>
  <c r="N30" i="29"/>
  <c r="N17" i="29"/>
  <c r="N18" i="29"/>
  <c r="N5" i="29"/>
  <c r="N14" i="29"/>
  <c r="N22" i="29"/>
  <c r="N39" i="29"/>
  <c r="N9" i="28"/>
  <c r="N19" i="28"/>
  <c r="N31" i="28"/>
  <c r="N15" i="28"/>
  <c r="N28" i="28"/>
  <c r="N27" i="28"/>
  <c r="N11" i="28"/>
  <c r="N24" i="28"/>
  <c r="N37" i="28"/>
  <c r="N36" i="28"/>
  <c r="N7" i="28"/>
  <c r="N20" i="28"/>
  <c r="N33" i="28"/>
  <c r="N32" i="28"/>
  <c r="N16" i="28"/>
  <c r="N29" i="28"/>
  <c r="N22" i="28"/>
  <c r="N14" i="28"/>
  <c r="N23" i="28"/>
  <c r="N12" i="28"/>
  <c r="N25" i="28"/>
  <c r="N38" i="28"/>
  <c r="N4" i="28"/>
  <c r="N21" i="28"/>
  <c r="N34" i="28"/>
  <c r="N5" i="28"/>
  <c r="N8" i="28"/>
  <c r="N17" i="28"/>
  <c r="N30" i="28"/>
  <c r="N10" i="28"/>
  <c r="N6" i="28"/>
  <c r="N13" i="28"/>
  <c r="N26" i="28"/>
  <c r="N39" i="28"/>
  <c r="N16" i="27"/>
  <c r="N36" i="27"/>
  <c r="N4" i="27"/>
  <c r="N34" i="27"/>
  <c r="N5" i="27"/>
  <c r="N27" i="27"/>
  <c r="N6" i="27"/>
  <c r="N20" i="27"/>
  <c r="N12" i="27"/>
  <c r="N21" i="27"/>
  <c r="N32" i="27"/>
  <c r="N8" i="27"/>
  <c r="N17" i="27"/>
  <c r="N25" i="27"/>
  <c r="N29" i="27"/>
  <c r="N37" i="27"/>
  <c r="N13" i="27"/>
  <c r="N24" i="27"/>
  <c r="N9" i="27"/>
  <c r="N18" i="27"/>
  <c r="N26" i="27"/>
  <c r="N30" i="27"/>
  <c r="N38" i="27"/>
  <c r="N11" i="27"/>
  <c r="N28" i="27"/>
  <c r="N14" i="27"/>
  <c r="N19" i="27"/>
  <c r="N22" i="27"/>
  <c r="N35" i="27"/>
  <c r="N23" i="27"/>
  <c r="N33" i="27"/>
  <c r="N10" i="27"/>
  <c r="N31" i="27"/>
  <c r="N39" i="27"/>
  <c r="N20" i="26"/>
  <c r="N24" i="26"/>
  <c r="N28" i="26"/>
  <c r="N11" i="26"/>
  <c r="N8" i="26"/>
  <c r="N12" i="26"/>
  <c r="N16" i="26"/>
  <c r="N7" i="26"/>
  <c r="N15" i="26"/>
  <c r="N21" i="26"/>
  <c r="N33" i="26"/>
  <c r="N37" i="26"/>
  <c r="N4" i="26"/>
  <c r="N25" i="26"/>
  <c r="N29" i="26"/>
  <c r="N27" i="26"/>
  <c r="N13" i="26"/>
  <c r="N17" i="26"/>
  <c r="N34" i="26"/>
  <c r="N38" i="26"/>
  <c r="N23" i="26"/>
  <c r="N32" i="26"/>
  <c r="N5" i="26"/>
  <c r="N9" i="26"/>
  <c r="N22" i="26"/>
  <c r="N26" i="26"/>
  <c r="N30" i="26"/>
  <c r="N31" i="26"/>
  <c r="N36" i="26"/>
  <c r="N35" i="26"/>
  <c r="N19" i="26"/>
  <c r="N18" i="26"/>
  <c r="N39" i="26"/>
  <c r="N10" i="25"/>
  <c r="N36" i="25"/>
  <c r="N11" i="25"/>
  <c r="N23" i="25"/>
  <c r="N7" i="25"/>
  <c r="N20" i="25"/>
  <c r="N24" i="25"/>
  <c r="N28" i="25"/>
  <c r="N31" i="25"/>
  <c r="N32" i="25"/>
  <c r="N16" i="25"/>
  <c r="N37" i="25"/>
  <c r="N15" i="25"/>
  <c r="N4" i="25"/>
  <c r="N8" i="25"/>
  <c r="N12" i="25"/>
  <c r="N33" i="25"/>
  <c r="N25" i="25"/>
  <c r="N29" i="25"/>
  <c r="N19" i="25"/>
  <c r="N17" i="25"/>
  <c r="N21" i="25"/>
  <c r="N38" i="25"/>
  <c r="N13" i="25"/>
  <c r="N34" i="25"/>
  <c r="N6" i="25"/>
  <c r="N18" i="25"/>
  <c r="N22" i="25"/>
  <c r="N26" i="25"/>
  <c r="N30" i="25"/>
  <c r="N14" i="25"/>
  <c r="N5" i="25"/>
  <c r="N9" i="25"/>
  <c r="N39" i="25"/>
  <c r="N27" i="25"/>
  <c r="L5" i="2" l="1"/>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 i="2"/>
  <c r="P39" i="29"/>
  <c r="P38" i="29"/>
  <c r="P37" i="29"/>
  <c r="P36" i="29"/>
  <c r="P35" i="29"/>
  <c r="P34" i="29"/>
  <c r="P33" i="29"/>
  <c r="P32" i="29"/>
  <c r="P31" i="29"/>
  <c r="P30" i="29"/>
  <c r="P29" i="29"/>
  <c r="P28" i="29"/>
  <c r="P27" i="29"/>
  <c r="P26" i="29"/>
  <c r="P25" i="29"/>
  <c r="P24" i="29"/>
  <c r="P23" i="29"/>
  <c r="P22" i="29"/>
  <c r="P21" i="29"/>
  <c r="P20" i="29"/>
  <c r="P19" i="29"/>
  <c r="P18" i="29"/>
  <c r="P17" i="29"/>
  <c r="P16" i="29"/>
  <c r="P15" i="29"/>
  <c r="P14" i="29"/>
  <c r="P13" i="29"/>
  <c r="P12" i="29"/>
  <c r="P11" i="29"/>
  <c r="P10" i="29"/>
  <c r="P9" i="29"/>
  <c r="P8" i="29"/>
  <c r="P7" i="29"/>
  <c r="P6" i="29"/>
  <c r="P5" i="29"/>
  <c r="P4" i="29"/>
  <c r="P39" i="28"/>
  <c r="P38" i="28"/>
  <c r="P37" i="28"/>
  <c r="P36" i="28"/>
  <c r="P35" i="28"/>
  <c r="P34" i="28"/>
  <c r="P33" i="28"/>
  <c r="P32" i="28"/>
  <c r="P31" i="28"/>
  <c r="P30" i="28"/>
  <c r="P29" i="28"/>
  <c r="P28" i="28"/>
  <c r="P27" i="28"/>
  <c r="P26" i="28"/>
  <c r="P25" i="28"/>
  <c r="P24" i="28"/>
  <c r="P23" i="28"/>
  <c r="P22" i="28"/>
  <c r="P21" i="28"/>
  <c r="P20" i="28"/>
  <c r="P19" i="28"/>
  <c r="P18" i="28"/>
  <c r="P17" i="28"/>
  <c r="P16" i="28"/>
  <c r="P15" i="28"/>
  <c r="P14" i="28"/>
  <c r="P13" i="28"/>
  <c r="P12" i="28"/>
  <c r="P11" i="28"/>
  <c r="P10" i="28"/>
  <c r="P9" i="28"/>
  <c r="P8" i="28"/>
  <c r="P7" i="28"/>
  <c r="P6" i="28"/>
  <c r="P5" i="28"/>
  <c r="P4" i="28"/>
  <c r="P40" i="27"/>
  <c r="P39" i="27"/>
  <c r="P38" i="27"/>
  <c r="P37" i="27"/>
  <c r="P36" i="27"/>
  <c r="P35" i="27"/>
  <c r="P34" i="27"/>
  <c r="P33" i="27"/>
  <c r="P32" i="27"/>
  <c r="P31" i="27"/>
  <c r="P30" i="27"/>
  <c r="P29" i="27"/>
  <c r="P28" i="27"/>
  <c r="P27" i="27"/>
  <c r="P26" i="27"/>
  <c r="P25" i="27"/>
  <c r="P24" i="27"/>
  <c r="P23" i="27"/>
  <c r="P22" i="27"/>
  <c r="P21" i="27"/>
  <c r="P20" i="27"/>
  <c r="P19" i="27"/>
  <c r="P18" i="27"/>
  <c r="P17" i="27"/>
  <c r="P16" i="27"/>
  <c r="P15" i="27"/>
  <c r="P14" i="27"/>
  <c r="P13" i="27"/>
  <c r="P12" i="27"/>
  <c r="P11" i="27"/>
  <c r="P10" i="27"/>
  <c r="P9" i="27"/>
  <c r="P8" i="27"/>
  <c r="P7" i="27"/>
  <c r="P6" i="27"/>
  <c r="P5" i="27"/>
  <c r="P39" i="26"/>
  <c r="P38" i="26"/>
  <c r="P37" i="26"/>
  <c r="P36" i="26"/>
  <c r="P35" i="26"/>
  <c r="P34" i="26"/>
  <c r="P33" i="26"/>
  <c r="P32" i="26"/>
  <c r="P31" i="26"/>
  <c r="P30" i="26"/>
  <c r="P29" i="26"/>
  <c r="P28" i="26"/>
  <c r="P27" i="26"/>
  <c r="P26" i="26"/>
  <c r="P25" i="26"/>
  <c r="P24" i="26"/>
  <c r="P23" i="26"/>
  <c r="P22" i="26"/>
  <c r="P21" i="26"/>
  <c r="P20" i="26"/>
  <c r="P19" i="26"/>
  <c r="P18" i="26"/>
  <c r="P17" i="26"/>
  <c r="P16" i="26"/>
  <c r="P15" i="26"/>
  <c r="P14" i="26"/>
  <c r="P13" i="26"/>
  <c r="P12" i="26"/>
  <c r="P11" i="26"/>
  <c r="P10" i="26"/>
  <c r="P9" i="26"/>
  <c r="P8" i="26"/>
  <c r="P7" i="26"/>
  <c r="P6" i="26"/>
  <c r="P5" i="26"/>
  <c r="P4" i="26"/>
  <c r="P39" i="25"/>
  <c r="P38" i="25"/>
  <c r="P37" i="25"/>
  <c r="P36" i="25"/>
  <c r="P35" i="25"/>
  <c r="P34" i="25"/>
  <c r="P33" i="25"/>
  <c r="P32" i="25"/>
  <c r="P31" i="25"/>
  <c r="P30" i="25"/>
  <c r="P29" i="25"/>
  <c r="P28" i="25"/>
  <c r="P27" i="25"/>
  <c r="P26" i="25"/>
  <c r="P25" i="25"/>
  <c r="P24" i="25"/>
  <c r="P23" i="25"/>
  <c r="P22" i="25"/>
  <c r="P21" i="25"/>
  <c r="P20" i="25"/>
  <c r="P19" i="25"/>
  <c r="P18" i="25"/>
  <c r="P17" i="25"/>
  <c r="P16" i="25"/>
  <c r="P15" i="25"/>
  <c r="P14" i="25"/>
  <c r="P13" i="25"/>
  <c r="P12" i="25"/>
  <c r="P11" i="25"/>
  <c r="P10" i="25"/>
  <c r="P9" i="25"/>
  <c r="P8" i="25"/>
  <c r="P7" i="25"/>
  <c r="P6" i="25"/>
  <c r="P5" i="25"/>
  <c r="P4" i="25"/>
  <c r="P39" i="2"/>
  <c r="P38" i="2"/>
  <c r="P37" i="2"/>
  <c r="P36" i="2"/>
  <c r="P35" i="2"/>
  <c r="P34" i="2"/>
  <c r="P33" i="2"/>
  <c r="P32" i="2"/>
  <c r="P31" i="2"/>
  <c r="P30" i="2"/>
  <c r="P29" i="2"/>
  <c r="P28" i="2"/>
  <c r="P27" i="2"/>
  <c r="P26" i="2"/>
  <c r="P25" i="2"/>
  <c r="P24" i="2"/>
  <c r="P23" i="2"/>
  <c r="P22" i="2"/>
  <c r="P21" i="2"/>
  <c r="P20" i="2"/>
  <c r="P19" i="2"/>
  <c r="P18" i="2"/>
  <c r="P17" i="2"/>
  <c r="P16" i="2"/>
  <c r="P15" i="2"/>
  <c r="P14" i="2"/>
  <c r="P13" i="2"/>
  <c r="P12" i="2"/>
  <c r="P11" i="2"/>
  <c r="P10" i="2"/>
  <c r="P9" i="2"/>
  <c r="P8" i="2"/>
  <c r="P7" i="2"/>
  <c r="P6" i="2"/>
  <c r="P5" i="2"/>
  <c r="P4" i="2"/>
  <c r="D5" i="36"/>
  <c r="D6" i="36"/>
  <c r="D7" i="36"/>
  <c r="D8" i="36"/>
  <c r="D9" i="36"/>
  <c r="D10" i="36"/>
  <c r="D11" i="36"/>
  <c r="D12" i="36"/>
  <c r="D13" i="36"/>
  <c r="D14" i="36"/>
  <c r="D15" i="36"/>
  <c r="D16" i="36"/>
  <c r="D17" i="36"/>
  <c r="D18" i="36"/>
  <c r="D19" i="36"/>
  <c r="D20" i="36"/>
  <c r="D21" i="36"/>
  <c r="D22" i="36"/>
  <c r="D23" i="36"/>
  <c r="D24" i="36"/>
  <c r="D25" i="36"/>
  <c r="D26" i="36"/>
  <c r="D27" i="36"/>
  <c r="D28" i="36"/>
  <c r="D29" i="36"/>
  <c r="D30" i="36"/>
  <c r="D31" i="36"/>
  <c r="D32" i="36"/>
  <c r="D33" i="36"/>
  <c r="D34" i="36"/>
  <c r="D35" i="36"/>
  <c r="D36" i="36"/>
  <c r="D37" i="36"/>
  <c r="D38" i="36"/>
  <c r="D39" i="36"/>
  <c r="D4" i="36"/>
  <c r="M39" i="36"/>
  <c r="B39" i="36" a="1"/>
  <c r="B39" i="36"/>
  <c r="L39" i="36" a="1"/>
  <c r="L39" i="36"/>
  <c r="M38" i="36"/>
  <c r="B38" i="36" a="1"/>
  <c r="B38" i="36" s="1"/>
  <c r="L38" i="36" s="1" a="1"/>
  <c r="L38" i="36" s="1"/>
  <c r="M37" i="36"/>
  <c r="B37" i="36" a="1"/>
  <c r="B37" i="36" s="1"/>
  <c r="L37" i="36" s="1" a="1"/>
  <c r="L37" i="36" s="1"/>
  <c r="M36" i="36"/>
  <c r="B36" i="36" s="1" a="1"/>
  <c r="B36" i="36" s="1"/>
  <c r="L36" i="36" s="1" a="1"/>
  <c r="L36" i="36" s="1"/>
  <c r="M35" i="36"/>
  <c r="B35" i="36" a="1"/>
  <c r="B35" i="36" s="1"/>
  <c r="L35" i="36" s="1" a="1"/>
  <c r="L35" i="36" s="1"/>
  <c r="M34" i="36"/>
  <c r="B34" i="36" a="1"/>
  <c r="B34" i="36" s="1"/>
  <c r="L34" i="36" s="1" a="1"/>
  <c r="L34" i="36" s="1"/>
  <c r="M33" i="36"/>
  <c r="B33" i="36" s="1" a="1"/>
  <c r="B33" i="36" s="1"/>
  <c r="L33" i="36" s="1" a="1"/>
  <c r="L33" i="36" s="1"/>
  <c r="M32" i="36"/>
  <c r="B32" i="36" a="1"/>
  <c r="B32" i="36" s="1"/>
  <c r="L32" i="36" s="1" a="1"/>
  <c r="L32" i="36" s="1"/>
  <c r="M31" i="36"/>
  <c r="B31" i="36" s="1" a="1"/>
  <c r="B31" i="36" s="1"/>
  <c r="L31" i="36" s="1" a="1"/>
  <c r="L31" i="36" s="1"/>
  <c r="M30" i="36"/>
  <c r="B30" i="36" s="1" a="1"/>
  <c r="B30" i="36" s="1"/>
  <c r="L30" i="36" s="1" a="1"/>
  <c r="L30" i="36" s="1"/>
  <c r="M29" i="36"/>
  <c r="B29" i="36" s="1" a="1"/>
  <c r="B29" i="36" s="1"/>
  <c r="L29" i="36" s="1" a="1"/>
  <c r="L29" i="36" s="1"/>
  <c r="M28" i="36"/>
  <c r="B28" i="36" a="1"/>
  <c r="B28" i="36" s="1"/>
  <c r="L28" i="36" s="1" a="1"/>
  <c r="L28" i="36" s="1"/>
  <c r="M27" i="36"/>
  <c r="B27" i="36" a="1"/>
  <c r="B27" i="36" s="1"/>
  <c r="L27" i="36" s="1" a="1"/>
  <c r="L27" i="36" s="1"/>
  <c r="M26" i="36"/>
  <c r="B26" i="36" a="1"/>
  <c r="B26" i="36" s="1"/>
  <c r="L26" i="36" s="1" a="1"/>
  <c r="L26" i="36" s="1"/>
  <c r="M25" i="36"/>
  <c r="B25" i="36" a="1"/>
  <c r="B25" i="36" s="1"/>
  <c r="L25" i="36" s="1" a="1"/>
  <c r="L25" i="36" s="1"/>
  <c r="M24" i="36"/>
  <c r="B24" i="36" a="1"/>
  <c r="B24" i="36"/>
  <c r="L24" i="36" a="1"/>
  <c r="L24" i="36" s="1"/>
  <c r="M23" i="36"/>
  <c r="B23" i="36" a="1"/>
  <c r="B23" i="36"/>
  <c r="L23" i="36" s="1" a="1"/>
  <c r="L23" i="36" s="1"/>
  <c r="M22" i="36"/>
  <c r="B22" i="36" s="1" a="1"/>
  <c r="B22" i="36" s="1"/>
  <c r="L22" i="36" s="1" a="1"/>
  <c r="L22" i="36" s="1"/>
  <c r="M21" i="36"/>
  <c r="B21" i="36" a="1"/>
  <c r="B21" i="36" s="1"/>
  <c r="L21" i="36" s="1" a="1"/>
  <c r="L21" i="36" s="1"/>
  <c r="M20" i="36"/>
  <c r="B20" i="36" a="1"/>
  <c r="B20" i="36" s="1"/>
  <c r="L20" i="36" s="1" a="1"/>
  <c r="L20" i="36" s="1"/>
  <c r="M19" i="36"/>
  <c r="B19" i="36" s="1" a="1"/>
  <c r="B19" i="36" s="1"/>
  <c r="L19" i="36" s="1" a="1"/>
  <c r="L19" i="36" s="1"/>
  <c r="M18" i="36"/>
  <c r="B18" i="36" a="1"/>
  <c r="B18" i="36" s="1"/>
  <c r="L18" i="36" s="1" a="1"/>
  <c r="L18" i="36" s="1"/>
  <c r="M17" i="36"/>
  <c r="B17" i="36" a="1"/>
  <c r="B17" i="36" s="1"/>
  <c r="L17" i="36" s="1" a="1"/>
  <c r="L17" i="36" s="1"/>
  <c r="M16" i="36"/>
  <c r="B16" i="36" a="1"/>
  <c r="B16" i="36"/>
  <c r="L16" i="36" s="1" a="1"/>
  <c r="L16" i="36" s="1"/>
  <c r="M15" i="36"/>
  <c r="B15" i="36" a="1"/>
  <c r="B15" i="36"/>
  <c r="L15" i="36" a="1"/>
  <c r="L15" i="36"/>
  <c r="M14" i="36"/>
  <c r="B14" i="36" a="1"/>
  <c r="B14" i="36"/>
  <c r="L14" i="36" a="1"/>
  <c r="L14" i="36"/>
  <c r="M13" i="36"/>
  <c r="B13" i="36" a="1"/>
  <c r="B13" i="36" s="1"/>
  <c r="L13" i="36" s="1" a="1"/>
  <c r="L13" i="36" s="1"/>
  <c r="M12" i="36"/>
  <c r="B12" i="36" a="1"/>
  <c r="B12" i="36" s="1"/>
  <c r="L12" i="36" s="1" a="1"/>
  <c r="L12" i="36" s="1"/>
  <c r="M11" i="36"/>
  <c r="B11" i="36" a="1"/>
  <c r="B11" i="36"/>
  <c r="L11" i="36" a="1"/>
  <c r="L11" i="36"/>
  <c r="M10" i="36"/>
  <c r="B10" i="36" a="1"/>
  <c r="B10" i="36" s="1"/>
  <c r="L10" i="36" s="1" a="1"/>
  <c r="L10" i="36" s="1"/>
  <c r="M9" i="36"/>
  <c r="B9" i="36" a="1"/>
  <c r="B9" i="36"/>
  <c r="L9" i="36" a="1"/>
  <c r="L9" i="36" s="1"/>
  <c r="M8" i="36"/>
  <c r="B8" i="36" a="1"/>
  <c r="B8" i="36"/>
  <c r="L8" i="36" a="1"/>
  <c r="L8" i="36"/>
  <c r="M7" i="36"/>
  <c r="B7" i="36" a="1"/>
  <c r="B7" i="36"/>
  <c r="L7" i="36" a="1"/>
  <c r="L7" i="36"/>
  <c r="M6" i="36"/>
  <c r="B6" i="36" a="1"/>
  <c r="B6" i="36"/>
  <c r="L6" i="36" s="1" a="1"/>
  <c r="L6" i="36" s="1"/>
  <c r="M5" i="36"/>
  <c r="B5" i="36" a="1"/>
  <c r="B5" i="36"/>
  <c r="L5" i="36" a="1"/>
  <c r="L5" i="36" s="1"/>
  <c r="M4" i="36"/>
  <c r="B4" i="36" a="1"/>
  <c r="B4" i="36"/>
  <c r="L4" i="36" a="1"/>
  <c r="L4" i="36"/>
  <c r="E4" i="34" a="1"/>
  <c r="E4" i="34"/>
  <c r="E5" i="34" a="1"/>
  <c r="E5" i="34"/>
  <c r="E6" i="34" a="1"/>
  <c r="E6" i="34"/>
  <c r="E7" i="34" a="1"/>
  <c r="E7" i="34"/>
  <c r="E8" i="34" a="1"/>
  <c r="E8" i="34"/>
  <c r="E9" i="34" a="1"/>
  <c r="E9" i="34"/>
  <c r="E10" i="34" a="1"/>
  <c r="E10" i="34"/>
  <c r="E11" i="34" a="1"/>
  <c r="E11" i="34"/>
  <c r="E12" i="34" a="1"/>
  <c r="E12" i="34"/>
  <c r="E13" i="34" a="1"/>
  <c r="E13" i="34"/>
  <c r="E14" i="34" a="1"/>
  <c r="E14" i="34"/>
  <c r="E15" i="34" a="1"/>
  <c r="E15" i="34"/>
  <c r="E16" i="34" a="1"/>
  <c r="E16" i="34"/>
  <c r="E17" i="34" a="1"/>
  <c r="E17" i="34"/>
  <c r="E18" i="34" a="1"/>
  <c r="E18" i="34"/>
  <c r="E19" i="34" a="1"/>
  <c r="E19" i="34"/>
  <c r="E20" i="34" a="1"/>
  <c r="E20" i="34"/>
  <c r="E21" i="34" a="1"/>
  <c r="E21" i="34"/>
  <c r="E22" i="34" a="1"/>
  <c r="E22" i="34"/>
  <c r="E23" i="34" a="1"/>
  <c r="E23" i="34"/>
  <c r="E24" i="34" a="1"/>
  <c r="E24" i="34"/>
  <c r="E25" i="34" a="1"/>
  <c r="E25" i="34"/>
  <c r="E26" i="34" a="1"/>
  <c r="E26" i="34"/>
  <c r="E27" i="34" a="1"/>
  <c r="E27" i="34"/>
  <c r="E28" i="34" a="1"/>
  <c r="E28" i="34"/>
  <c r="E29" i="34" a="1"/>
  <c r="E29" i="34"/>
  <c r="E30" i="34" a="1"/>
  <c r="E30" i="34"/>
  <c r="E31" i="34" a="1"/>
  <c r="E31" i="34"/>
  <c r="E32" i="34" a="1"/>
  <c r="E32" i="34"/>
  <c r="E33" i="34" a="1"/>
  <c r="E33" i="34"/>
  <c r="E34" i="34" a="1"/>
  <c r="E34" i="34"/>
  <c r="E35" i="34" a="1"/>
  <c r="E35" i="34"/>
  <c r="E36" i="34" a="1"/>
  <c r="E36" i="34"/>
  <c r="E37" i="34" a="1"/>
  <c r="E37" i="34"/>
  <c r="E38" i="34" a="1"/>
  <c r="E38" i="34"/>
  <c r="D4" i="34" a="1"/>
  <c r="D4" i="34"/>
  <c r="D5" i="34" a="1"/>
  <c r="D5" i="34"/>
  <c r="D6" i="34" a="1"/>
  <c r="D6" i="34"/>
  <c r="D7" i="34" a="1"/>
  <c r="D7" i="34"/>
  <c r="D8" i="34" a="1"/>
  <c r="D8" i="34"/>
  <c r="D9" i="34" a="1"/>
  <c r="D9" i="34"/>
  <c r="D10" i="34" a="1"/>
  <c r="D10" i="34"/>
  <c r="D11" i="34" a="1"/>
  <c r="D11" i="34"/>
  <c r="D12" i="34" a="1"/>
  <c r="D12" i="34"/>
  <c r="D13" i="34" a="1"/>
  <c r="D13" i="34"/>
  <c r="D14" i="34" a="1"/>
  <c r="D14" i="34"/>
  <c r="D15" i="34" a="1"/>
  <c r="D15" i="34"/>
  <c r="D16" i="34" a="1"/>
  <c r="D16" i="34"/>
  <c r="D17" i="34" a="1"/>
  <c r="D17" i="34"/>
  <c r="D18" i="34" a="1"/>
  <c r="D18" i="34"/>
  <c r="D19" i="34" a="1"/>
  <c r="D19" i="34"/>
  <c r="D20" i="34" a="1"/>
  <c r="D20" i="34"/>
  <c r="D21" i="34" a="1"/>
  <c r="D21" i="34"/>
  <c r="D22" i="34" a="1"/>
  <c r="D22" i="34"/>
  <c r="D23" i="34" a="1"/>
  <c r="D23" i="34"/>
  <c r="D24" i="34" a="1"/>
  <c r="D24" i="34"/>
  <c r="D25" i="34" a="1"/>
  <c r="D25" i="34"/>
  <c r="D26" i="34" a="1"/>
  <c r="D26" i="34"/>
  <c r="D27" i="34" a="1"/>
  <c r="D27" i="34"/>
  <c r="D28" i="34" a="1"/>
  <c r="D28" i="34"/>
  <c r="D29" i="34" a="1"/>
  <c r="D29" i="34"/>
  <c r="D30" i="34" a="1"/>
  <c r="D30" i="34"/>
  <c r="D31" i="34" a="1"/>
  <c r="D31" i="34"/>
  <c r="D32" i="34" a="1"/>
  <c r="D32" i="34"/>
  <c r="D33" i="34" a="1"/>
  <c r="D33" i="34"/>
  <c r="D34" i="34" a="1"/>
  <c r="D34" i="34"/>
  <c r="D35" i="34" a="1"/>
  <c r="D35" i="34"/>
  <c r="D36" i="34" a="1"/>
  <c r="D36" i="34"/>
  <c r="D37" i="34" a="1"/>
  <c r="D37" i="34"/>
  <c r="D38" i="34" a="1"/>
  <c r="D38" i="34"/>
  <c r="C6" i="34" a="1"/>
  <c r="C6" i="34" s="1"/>
  <c r="C10" i="34" a="1"/>
  <c r="C10" i="34"/>
  <c r="C25" i="34" a="1"/>
  <c r="C25" i="34" s="1"/>
  <c r="C26" i="34" a="1"/>
  <c r="C26" i="34"/>
  <c r="C28" i="34" a="1"/>
  <c r="C28" i="34" s="1"/>
  <c r="C29" i="34" a="1"/>
  <c r="C29" i="34"/>
  <c r="C30" i="34" a="1"/>
  <c r="C30" i="34" s="1"/>
  <c r="C33" i="34" a="1"/>
  <c r="C33" i="34" s="1"/>
  <c r="C34" i="34" a="1"/>
  <c r="C34" i="34" s="1"/>
  <c r="C35" i="34" a="1"/>
  <c r="C35" i="34"/>
  <c r="C36" i="34" a="1"/>
  <c r="C36" i="34"/>
  <c r="C37" i="34" a="1"/>
  <c r="C37" i="34"/>
  <c r="C38" i="34" a="1"/>
  <c r="C38" i="34"/>
  <c r="B6" i="34" a="1"/>
  <c r="B6" i="34" s="1"/>
  <c r="B10" i="34" a="1"/>
  <c r="B10" i="34" s="1"/>
  <c r="B25" i="34" a="1"/>
  <c r="B25" i="34" s="1"/>
  <c r="B26" i="34" a="1"/>
  <c r="B26" i="34"/>
  <c r="B28" i="34" a="1"/>
  <c r="B28" i="34" s="1"/>
  <c r="B29" i="34" a="1"/>
  <c r="B29" i="34" s="1"/>
  <c r="B30" i="34" a="1"/>
  <c r="B30" i="34" s="1"/>
  <c r="B33" i="34" a="1"/>
  <c r="B33" i="34"/>
  <c r="B34" i="34" a="1"/>
  <c r="B34" i="34"/>
  <c r="B35" i="34" a="1"/>
  <c r="B35" i="34" s="1"/>
  <c r="B36" i="34" a="1"/>
  <c r="B36" i="34" s="1"/>
  <c r="B37" i="34" a="1"/>
  <c r="B37" i="34" s="1"/>
  <c r="B38" i="34" a="1"/>
  <c r="B38" i="34" s="1"/>
  <c r="B7" i="33"/>
  <c r="B11" i="33"/>
  <c r="B15" i="33"/>
  <c r="B19" i="33"/>
  <c r="B23" i="33"/>
  <c r="B27" i="33"/>
  <c r="B31" i="33"/>
  <c r="B35" i="33"/>
  <c r="B3" i="33"/>
  <c r="Q4" i="34" a="1"/>
  <c r="Q4" i="34"/>
  <c r="Q5" i="34" a="1"/>
  <c r="Q5" i="34"/>
  <c r="Q6" i="34" a="1"/>
  <c r="Q6" i="34"/>
  <c r="Q7" i="34" a="1"/>
  <c r="Q7" i="34"/>
  <c r="Q8" i="34" a="1"/>
  <c r="Q8" i="34"/>
  <c r="Q9" i="34" a="1"/>
  <c r="Q9" i="34"/>
  <c r="Q10" i="34" a="1"/>
  <c r="Q10" i="34"/>
  <c r="Q11" i="34" a="1"/>
  <c r="Q11" i="34"/>
  <c r="Q12" i="34" a="1"/>
  <c r="Q12" i="34"/>
  <c r="Q13" i="34" a="1"/>
  <c r="Q13" i="34"/>
  <c r="Q14" i="34" a="1"/>
  <c r="Q14" i="34"/>
  <c r="Q15" i="34" a="1"/>
  <c r="Q15" i="34"/>
  <c r="Q16" i="34" a="1"/>
  <c r="Q16" i="34"/>
  <c r="Q17" i="34" a="1"/>
  <c r="Q17" i="34"/>
  <c r="Q18" i="34" a="1"/>
  <c r="Q18" i="34"/>
  <c r="Q19" i="34" a="1"/>
  <c r="Q19" i="34"/>
  <c r="Q20" i="34" a="1"/>
  <c r="Q20" i="34"/>
  <c r="Q21" i="34" a="1"/>
  <c r="Q21" i="34"/>
  <c r="Q22" i="34" a="1"/>
  <c r="Q22" i="34"/>
  <c r="Q23" i="34" a="1"/>
  <c r="Q23" i="34"/>
  <c r="Q24" i="34" a="1"/>
  <c r="Q24" i="34"/>
  <c r="Q25" i="34" a="1"/>
  <c r="Q25" i="34"/>
  <c r="Q26" i="34" a="1"/>
  <c r="Q26" i="34"/>
  <c r="Q27" i="34" a="1"/>
  <c r="Q27" i="34"/>
  <c r="Q28" i="34" a="1"/>
  <c r="Q28" i="34"/>
  <c r="Q29" i="34" a="1"/>
  <c r="Q29" i="34"/>
  <c r="Q30" i="34" a="1"/>
  <c r="Q30" i="34"/>
  <c r="Q31" i="34" a="1"/>
  <c r="Q31" i="34"/>
  <c r="Q32" i="34" a="1"/>
  <c r="Q32" i="34"/>
  <c r="Q33" i="34" a="1"/>
  <c r="Q33" i="34"/>
  <c r="Q34" i="34" a="1"/>
  <c r="Q34" i="34"/>
  <c r="Q35" i="34" a="1"/>
  <c r="Q35" i="34"/>
  <c r="Q36" i="34" a="1"/>
  <c r="Q36" i="34"/>
  <c r="Q37" i="34" a="1"/>
  <c r="Q37" i="34"/>
  <c r="Q38" i="34" a="1"/>
  <c r="Q38" i="34"/>
  <c r="P4" i="34" a="1"/>
  <c r="P4" i="34"/>
  <c r="P5" i="34" a="1"/>
  <c r="P5" i="34"/>
  <c r="P6" i="34" a="1"/>
  <c r="P6" i="34"/>
  <c r="P7" i="34" a="1"/>
  <c r="P7" i="34"/>
  <c r="P8" i="34" a="1"/>
  <c r="P8" i="34"/>
  <c r="P9" i="34" a="1"/>
  <c r="P9" i="34"/>
  <c r="P10" i="34" a="1"/>
  <c r="P10" i="34"/>
  <c r="P11" i="34" a="1"/>
  <c r="P11" i="34"/>
  <c r="P12" i="34" a="1"/>
  <c r="P12" i="34"/>
  <c r="P13" i="34" a="1"/>
  <c r="P13" i="34"/>
  <c r="P14" i="34" a="1"/>
  <c r="P14" i="34"/>
  <c r="P15" i="34" a="1"/>
  <c r="P15" i="34"/>
  <c r="P16" i="34" a="1"/>
  <c r="P16" i="34"/>
  <c r="P17" i="34" a="1"/>
  <c r="P17" i="34"/>
  <c r="P18" i="34" a="1"/>
  <c r="P18" i="34"/>
  <c r="P19" i="34" a="1"/>
  <c r="P19" i="34"/>
  <c r="P20" i="34" a="1"/>
  <c r="P20" i="34"/>
  <c r="P21" i="34" a="1"/>
  <c r="P21" i="34"/>
  <c r="P22" i="34" a="1"/>
  <c r="P22" i="34"/>
  <c r="P23" i="34" a="1"/>
  <c r="P23" i="34"/>
  <c r="P24" i="34" a="1"/>
  <c r="P24" i="34"/>
  <c r="P25" i="34" a="1"/>
  <c r="P25" i="34"/>
  <c r="P26" i="34" a="1"/>
  <c r="P26" i="34"/>
  <c r="P27" i="34" a="1"/>
  <c r="P27" i="34"/>
  <c r="P28" i="34" a="1"/>
  <c r="P28" i="34"/>
  <c r="P29" i="34" a="1"/>
  <c r="P29" i="34"/>
  <c r="P30" i="34" a="1"/>
  <c r="P30" i="34"/>
  <c r="P31" i="34" a="1"/>
  <c r="P31" i="34"/>
  <c r="P32" i="34" a="1"/>
  <c r="P32" i="34"/>
  <c r="P33" i="34" a="1"/>
  <c r="P33" i="34"/>
  <c r="P34" i="34" a="1"/>
  <c r="P34" i="34"/>
  <c r="P35" i="34" a="1"/>
  <c r="P35" i="34"/>
  <c r="P36" i="34" a="1"/>
  <c r="P36" i="34"/>
  <c r="P37" i="34" a="1"/>
  <c r="P37" i="34"/>
  <c r="P38" i="34" a="1"/>
  <c r="P38" i="34"/>
  <c r="Q3" i="34" a="1"/>
  <c r="Q3" i="34"/>
  <c r="P3" i="34" a="1"/>
  <c r="P3" i="34"/>
  <c r="V38" i="34" a="1"/>
  <c r="V38" i="34"/>
  <c r="V37" i="34" a="1"/>
  <c r="V37" i="34"/>
  <c r="V36" i="34" a="1"/>
  <c r="V36" i="34"/>
  <c r="V35" i="34" a="1"/>
  <c r="V35" i="34"/>
  <c r="V34" i="34" a="1"/>
  <c r="V34" i="34"/>
  <c r="V33" i="34" a="1"/>
  <c r="V33" i="34"/>
  <c r="V32" i="34" a="1"/>
  <c r="V32" i="34"/>
  <c r="V31" i="34" a="1"/>
  <c r="V31" i="34"/>
  <c r="V30" i="34" a="1"/>
  <c r="V30" i="34"/>
  <c r="V29" i="34" a="1"/>
  <c r="V29" i="34"/>
  <c r="V28" i="34" a="1"/>
  <c r="V28" i="34"/>
  <c r="V27" i="34" a="1"/>
  <c r="V27" i="34"/>
  <c r="V26" i="34" a="1"/>
  <c r="V26" i="34"/>
  <c r="V25" i="34" a="1"/>
  <c r="V25" i="34"/>
  <c r="V24" i="34" a="1"/>
  <c r="V24" i="34"/>
  <c r="V23" i="34" a="1"/>
  <c r="V23" i="34"/>
  <c r="V22" i="34" a="1"/>
  <c r="V22" i="34"/>
  <c r="V21" i="34" a="1"/>
  <c r="V21" i="34"/>
  <c r="V20" i="34" a="1"/>
  <c r="V20" i="34"/>
  <c r="V19" i="34" a="1"/>
  <c r="V19" i="34"/>
  <c r="V18" i="34" a="1"/>
  <c r="V18" i="34"/>
  <c r="V17" i="34" a="1"/>
  <c r="V17" i="34"/>
  <c r="V16" i="34" a="1"/>
  <c r="V16" i="34"/>
  <c r="V15" i="34" a="1"/>
  <c r="V15" i="34"/>
  <c r="V14" i="34" a="1"/>
  <c r="V14" i="34"/>
  <c r="V13" i="34" a="1"/>
  <c r="V13" i="34"/>
  <c r="V12" i="34" a="1"/>
  <c r="V12" i="34"/>
  <c r="V11" i="34" a="1"/>
  <c r="V11" i="34"/>
  <c r="V10" i="34" a="1"/>
  <c r="V10" i="34"/>
  <c r="V9" i="34" a="1"/>
  <c r="V9" i="34"/>
  <c r="V8" i="34" a="1"/>
  <c r="V8" i="34"/>
  <c r="V7" i="34" a="1"/>
  <c r="V7" i="34"/>
  <c r="V6" i="34" a="1"/>
  <c r="V6" i="34"/>
  <c r="AC6" i="34" a="1"/>
  <c r="AC6" i="34"/>
  <c r="AC7" i="34" a="1"/>
  <c r="AC7" i="34"/>
  <c r="AC8" i="34" a="1"/>
  <c r="AC8" i="34"/>
  <c r="AC9" i="34" a="1"/>
  <c r="AC9" i="34"/>
  <c r="AC10" i="34" a="1"/>
  <c r="AC10" i="34"/>
  <c r="AC11" i="34" a="1"/>
  <c r="AC11" i="34"/>
  <c r="AC12" i="34" a="1"/>
  <c r="AC12" i="34"/>
  <c r="AC13" i="34" a="1"/>
  <c r="AC13" i="34"/>
  <c r="AC14" i="34" a="1"/>
  <c r="AC14" i="34"/>
  <c r="AC15" i="34" a="1"/>
  <c r="AC15" i="34"/>
  <c r="AC16" i="34" a="1"/>
  <c r="AC16" i="34"/>
  <c r="AC17" i="34" a="1"/>
  <c r="AC17" i="34"/>
  <c r="AC18" i="34" a="1"/>
  <c r="AC18" i="34"/>
  <c r="AC19" i="34" a="1"/>
  <c r="AC19" i="34"/>
  <c r="AC20" i="34" a="1"/>
  <c r="AC20" i="34"/>
  <c r="AC21" i="34" a="1"/>
  <c r="AC21" i="34"/>
  <c r="AC22" i="34" a="1"/>
  <c r="AC22" i="34"/>
  <c r="AC23" i="34" a="1"/>
  <c r="AC23" i="34"/>
  <c r="AC24" i="34" a="1"/>
  <c r="AC24" i="34"/>
  <c r="AC25" i="34" a="1"/>
  <c r="AC25" i="34"/>
  <c r="AC26" i="34" a="1"/>
  <c r="AC26" i="34"/>
  <c r="AC27" i="34" a="1"/>
  <c r="AC27" i="34"/>
  <c r="AC28" i="34" a="1"/>
  <c r="AC28" i="34"/>
  <c r="AC29" i="34" a="1"/>
  <c r="AC29" i="34"/>
  <c r="AC30" i="34" a="1"/>
  <c r="AC30" i="34"/>
  <c r="AC31" i="34" a="1"/>
  <c r="AC31" i="34"/>
  <c r="AC32" i="34" a="1"/>
  <c r="AC32" i="34"/>
  <c r="AC33" i="34" a="1"/>
  <c r="AC33" i="34"/>
  <c r="AC34" i="34" a="1"/>
  <c r="AC34" i="34"/>
  <c r="AC35" i="34" a="1"/>
  <c r="AC35" i="34"/>
  <c r="AC36" i="34" a="1"/>
  <c r="AC36" i="34"/>
  <c r="AC37" i="34" a="1"/>
  <c r="AC37" i="34"/>
  <c r="AC38" i="34" a="1"/>
  <c r="AC38" i="34"/>
  <c r="AB6" i="34" a="1"/>
  <c r="AB6" i="34"/>
  <c r="AB7" i="34" a="1"/>
  <c r="AB7" i="34"/>
  <c r="AB8" i="34" a="1"/>
  <c r="AB8" i="34"/>
  <c r="AB9" i="34" a="1"/>
  <c r="AB9" i="34"/>
  <c r="AB10" i="34" a="1"/>
  <c r="AB10" i="34"/>
  <c r="AB11" i="34" a="1"/>
  <c r="AB11" i="34"/>
  <c r="AB12" i="34" a="1"/>
  <c r="AB12" i="34"/>
  <c r="AB13" i="34" a="1"/>
  <c r="AB13" i="34"/>
  <c r="AB14" i="34" a="1"/>
  <c r="AB14" i="34"/>
  <c r="AB15" i="34" a="1"/>
  <c r="AB15" i="34"/>
  <c r="AB16" i="34" a="1"/>
  <c r="AB16" i="34"/>
  <c r="AB17" i="34" a="1"/>
  <c r="AB17" i="34"/>
  <c r="AB18" i="34" a="1"/>
  <c r="AB18" i="34"/>
  <c r="AB19" i="34" a="1"/>
  <c r="AB19" i="34"/>
  <c r="AB20" i="34" a="1"/>
  <c r="AB20" i="34"/>
  <c r="AB21" i="34" a="1"/>
  <c r="AB21" i="34"/>
  <c r="AB22" i="34" a="1"/>
  <c r="AB22" i="34"/>
  <c r="AB23" i="34" a="1"/>
  <c r="AB23" i="34"/>
  <c r="AB24" i="34" a="1"/>
  <c r="AB24" i="34"/>
  <c r="AB25" i="34" a="1"/>
  <c r="AB25" i="34"/>
  <c r="AB26" i="34" a="1"/>
  <c r="AB26" i="34"/>
  <c r="AB27" i="34" a="1"/>
  <c r="AB27" i="34"/>
  <c r="AB28" i="34" a="1"/>
  <c r="AB28" i="34"/>
  <c r="AB29" i="34" a="1"/>
  <c r="AB29" i="34"/>
  <c r="AB30" i="34" a="1"/>
  <c r="AB30" i="34"/>
  <c r="AB31" i="34" a="1"/>
  <c r="AB31" i="34"/>
  <c r="AB32" i="34" a="1"/>
  <c r="AB32" i="34"/>
  <c r="AB33" i="34" a="1"/>
  <c r="AB33" i="34"/>
  <c r="AB34" i="34" a="1"/>
  <c r="AB34" i="34"/>
  <c r="AB35" i="34" a="1"/>
  <c r="AB35" i="34"/>
  <c r="AB36" i="34" a="1"/>
  <c r="AB36" i="34"/>
  <c r="AB37" i="34" a="1"/>
  <c r="AB37" i="34"/>
  <c r="AB38" i="34" a="1"/>
  <c r="AB38" i="34"/>
  <c r="D20" i="26"/>
  <c r="D21" i="26"/>
  <c r="D20" i="27"/>
  <c r="D21" i="27"/>
  <c r="AA4" i="34" a="1"/>
  <c r="AA4" i="34"/>
  <c r="AA5" i="34" a="1"/>
  <c r="AA5" i="34"/>
  <c r="AA6" i="34" a="1"/>
  <c r="AA6" i="34"/>
  <c r="AA10" i="34" a="1"/>
  <c r="AA10" i="34"/>
  <c r="AA12" i="34" a="1"/>
  <c r="AA12" i="34"/>
  <c r="AA13" i="34" a="1"/>
  <c r="AA13" i="34"/>
  <c r="AA14" i="34" a="1"/>
  <c r="AA14" i="34"/>
  <c r="AA18" i="34" a="1"/>
  <c r="AA18" i="34"/>
  <c r="AA19" i="34" a="1"/>
  <c r="AA19" i="34"/>
  <c r="AA20" i="34" a="1"/>
  <c r="AA20" i="34"/>
  <c r="AA21" i="34" a="1"/>
  <c r="AA21" i="34"/>
  <c r="AA22" i="34" a="1"/>
  <c r="AA22" i="34"/>
  <c r="AA25" i="34" a="1"/>
  <c r="AA25" i="34"/>
  <c r="AA26" i="34" a="1"/>
  <c r="AA26" i="34"/>
  <c r="AA27" i="34" a="1"/>
  <c r="AA27" i="34"/>
  <c r="AA28" i="34" a="1"/>
  <c r="AA28" i="34"/>
  <c r="AA29" i="34" a="1"/>
  <c r="AA29" i="34"/>
  <c r="AA30" i="34" a="1"/>
  <c r="AA30" i="34"/>
  <c r="AA31" i="34" a="1"/>
  <c r="AA31" i="34"/>
  <c r="AA32" i="34" a="1"/>
  <c r="AA32" i="34"/>
  <c r="AA33" i="34" a="1"/>
  <c r="AA33" i="34"/>
  <c r="AA34" i="34" a="1"/>
  <c r="AA34" i="34"/>
  <c r="AA35" i="34" a="1"/>
  <c r="AA35" i="34"/>
  <c r="AA36" i="34" a="1"/>
  <c r="AA36" i="34"/>
  <c r="AA37" i="34" a="1"/>
  <c r="AA37" i="34"/>
  <c r="AA38" i="34" a="1"/>
  <c r="AA38" i="34"/>
  <c r="Z4" i="34" a="1"/>
  <c r="Z4" i="34"/>
  <c r="Z5" i="34" a="1"/>
  <c r="Z5" i="34"/>
  <c r="Z6" i="34" a="1"/>
  <c r="Z6" i="34"/>
  <c r="Z10" i="34" a="1"/>
  <c r="Z10" i="34"/>
  <c r="Z12" i="34" a="1"/>
  <c r="Z12" i="34"/>
  <c r="Z13" i="34" a="1"/>
  <c r="Z13" i="34"/>
  <c r="Z14" i="34" a="1"/>
  <c r="Z14" i="34"/>
  <c r="Z18" i="34" a="1"/>
  <c r="Z18" i="34"/>
  <c r="Z19" i="34" a="1"/>
  <c r="Z19" i="34"/>
  <c r="Z20" i="34" a="1"/>
  <c r="Z20" i="34"/>
  <c r="Z21" i="34" a="1"/>
  <c r="Z21" i="34"/>
  <c r="Z22" i="34" a="1"/>
  <c r="Z22" i="34"/>
  <c r="Z25" i="34" a="1"/>
  <c r="Z25" i="34"/>
  <c r="Z26" i="34" a="1"/>
  <c r="Z26" i="34"/>
  <c r="Z27" i="34" a="1"/>
  <c r="Z27" i="34"/>
  <c r="Z28" i="34" a="1"/>
  <c r="Z28" i="34"/>
  <c r="Z29" i="34" a="1"/>
  <c r="Z29" i="34"/>
  <c r="Z30" i="34" a="1"/>
  <c r="Z30" i="34"/>
  <c r="Z31" i="34" a="1"/>
  <c r="Z31" i="34"/>
  <c r="Z32" i="34" a="1"/>
  <c r="Z32" i="34"/>
  <c r="Z33" i="34" a="1"/>
  <c r="Z33" i="34"/>
  <c r="Z34" i="34" a="1"/>
  <c r="Z34" i="34"/>
  <c r="Z35" i="34" a="1"/>
  <c r="Z35" i="34"/>
  <c r="Z36" i="34" a="1"/>
  <c r="Z36" i="34"/>
  <c r="Z37" i="34" a="1"/>
  <c r="Z37" i="34"/>
  <c r="Z38" i="34" a="1"/>
  <c r="Z38" i="34"/>
  <c r="W35" i="34" a="1"/>
  <c r="W35" i="34" s="1"/>
  <c r="U6" i="34" a="1"/>
  <c r="U6" i="34"/>
  <c r="U17" i="34" a="1"/>
  <c r="U17" i="34"/>
  <c r="U18" i="34" a="1"/>
  <c r="U18" i="34"/>
  <c r="U22" i="34" a="1"/>
  <c r="U22" i="34"/>
  <c r="U23" i="34" a="1"/>
  <c r="U23" i="34"/>
  <c r="U24" i="34" a="1"/>
  <c r="U24" i="34"/>
  <c r="U25" i="34" a="1"/>
  <c r="U25" i="34"/>
  <c r="U26" i="34" a="1"/>
  <c r="U26" i="34"/>
  <c r="U27" i="34" a="1"/>
  <c r="U27" i="34"/>
  <c r="U28" i="34" a="1"/>
  <c r="U28" i="34"/>
  <c r="U29" i="34" a="1"/>
  <c r="U29" i="34"/>
  <c r="U30" i="34" a="1"/>
  <c r="U30" i="34"/>
  <c r="U31" i="34" a="1"/>
  <c r="U31" i="34"/>
  <c r="U32" i="34" a="1"/>
  <c r="U32" i="34"/>
  <c r="U33" i="34" a="1"/>
  <c r="U33" i="34"/>
  <c r="U34" i="34" a="1"/>
  <c r="U34" i="34"/>
  <c r="U35" i="34" a="1"/>
  <c r="U35" i="34"/>
  <c r="U36" i="34" a="1"/>
  <c r="U36" i="34"/>
  <c r="U37" i="34" a="1"/>
  <c r="U37" i="34"/>
  <c r="U38" i="34" a="1"/>
  <c r="U38" i="34"/>
  <c r="T6" i="34" a="1"/>
  <c r="T6" i="34"/>
  <c r="T17" i="34" a="1"/>
  <c r="T17" i="34"/>
  <c r="T18" i="34" a="1"/>
  <c r="T18" i="34"/>
  <c r="T22" i="34" a="1"/>
  <c r="T22" i="34"/>
  <c r="T23" i="34" a="1"/>
  <c r="T23" i="34"/>
  <c r="T24" i="34" a="1"/>
  <c r="T24" i="34"/>
  <c r="T25" i="34" a="1"/>
  <c r="T25" i="34"/>
  <c r="T26" i="34" a="1"/>
  <c r="T26" i="34"/>
  <c r="T27" i="34" a="1"/>
  <c r="T27" i="34"/>
  <c r="T28" i="34" a="1"/>
  <c r="T28" i="34"/>
  <c r="T29" i="34" a="1"/>
  <c r="T29" i="34"/>
  <c r="T30" i="34" a="1"/>
  <c r="T30" i="34"/>
  <c r="T31" i="34" a="1"/>
  <c r="T31" i="34"/>
  <c r="T32" i="34" a="1"/>
  <c r="T32" i="34"/>
  <c r="T33" i="34" a="1"/>
  <c r="T33" i="34"/>
  <c r="T34" i="34" a="1"/>
  <c r="T34" i="34"/>
  <c r="T35" i="34" a="1"/>
  <c r="T35" i="34"/>
  <c r="T36" i="34" a="1"/>
  <c r="T36" i="34"/>
  <c r="T37" i="34" a="1"/>
  <c r="T37" i="34"/>
  <c r="T38" i="34" a="1"/>
  <c r="T38" i="34"/>
  <c r="S6" i="34" a="1"/>
  <c r="S6" i="34"/>
  <c r="S17" i="34" a="1"/>
  <c r="S17" i="34"/>
  <c r="S18" i="34" a="1"/>
  <c r="S18" i="34"/>
  <c r="S22" i="34" a="1"/>
  <c r="S22" i="34"/>
  <c r="S23" i="34" a="1"/>
  <c r="S23" i="34"/>
  <c r="S24" i="34" a="1"/>
  <c r="S24" i="34"/>
  <c r="S25" i="34" a="1"/>
  <c r="S25" i="34"/>
  <c r="S26" i="34" a="1"/>
  <c r="S26" i="34"/>
  <c r="S27" i="34" a="1"/>
  <c r="S27" i="34"/>
  <c r="S28" i="34" a="1"/>
  <c r="S28" i="34"/>
  <c r="S29" i="34" a="1"/>
  <c r="S29" i="34"/>
  <c r="S30" i="34" a="1"/>
  <c r="S30" i="34"/>
  <c r="S31" i="34" a="1"/>
  <c r="S31" i="34"/>
  <c r="S32" i="34" a="1"/>
  <c r="S32" i="34"/>
  <c r="S33" i="34" a="1"/>
  <c r="S33" i="34"/>
  <c r="S34" i="34" a="1"/>
  <c r="S34" i="34"/>
  <c r="S35" i="34" a="1"/>
  <c r="S35" i="34"/>
  <c r="S36" i="34" a="1"/>
  <c r="S36" i="34"/>
  <c r="S37" i="34" a="1"/>
  <c r="S37" i="34"/>
  <c r="S38" i="34" a="1"/>
  <c r="S38" i="34"/>
  <c r="R6" i="34" a="1"/>
  <c r="R6" i="34"/>
  <c r="R17" i="34" a="1"/>
  <c r="R17" i="34"/>
  <c r="R18" i="34" a="1"/>
  <c r="R18" i="34"/>
  <c r="R22" i="34" a="1"/>
  <c r="R22" i="34"/>
  <c r="R23" i="34" a="1"/>
  <c r="R23" i="34"/>
  <c r="R24" i="34" a="1"/>
  <c r="R24" i="34"/>
  <c r="R25" i="34" a="1"/>
  <c r="R25" i="34"/>
  <c r="R26" i="34" a="1"/>
  <c r="R26" i="34"/>
  <c r="R27" i="34" a="1"/>
  <c r="R27" i="34"/>
  <c r="R28" i="34" a="1"/>
  <c r="R28" i="34"/>
  <c r="R29" i="34" a="1"/>
  <c r="R29" i="34"/>
  <c r="R30" i="34" a="1"/>
  <c r="R30" i="34"/>
  <c r="R31" i="34" a="1"/>
  <c r="R31" i="34"/>
  <c r="R32" i="34" a="1"/>
  <c r="R32" i="34"/>
  <c r="R33" i="34" a="1"/>
  <c r="R33" i="34"/>
  <c r="R34" i="34" a="1"/>
  <c r="R34" i="34"/>
  <c r="R35" i="34" a="1"/>
  <c r="R35" i="34"/>
  <c r="R36" i="34" a="1"/>
  <c r="R36" i="34"/>
  <c r="R37" i="34" a="1"/>
  <c r="R37" i="34"/>
  <c r="R38" i="34" a="1"/>
  <c r="R38" i="34"/>
  <c r="O4" i="34" a="1"/>
  <c r="O4" i="34"/>
  <c r="O5" i="34" a="1"/>
  <c r="O5" i="34"/>
  <c r="O6" i="34" a="1"/>
  <c r="O6" i="34"/>
  <c r="O10" i="34" a="1"/>
  <c r="O10" i="34"/>
  <c r="O14" i="34" a="1"/>
  <c r="O14" i="34"/>
  <c r="O15" i="34" a="1"/>
  <c r="O15" i="34"/>
  <c r="O16" i="34" a="1"/>
  <c r="O16" i="34"/>
  <c r="O17" i="34" a="1"/>
  <c r="O17" i="34"/>
  <c r="O18" i="34" a="1"/>
  <c r="O18" i="34"/>
  <c r="O21" i="34" a="1"/>
  <c r="O21" i="34"/>
  <c r="O22" i="34" a="1"/>
  <c r="O22" i="34"/>
  <c r="O23" i="34" a="1"/>
  <c r="O23" i="34"/>
  <c r="O24" i="34" a="1"/>
  <c r="O24" i="34"/>
  <c r="O25" i="34" a="1"/>
  <c r="O25" i="34"/>
  <c r="O26" i="34" a="1"/>
  <c r="O26" i="34"/>
  <c r="O27" i="34" a="1"/>
  <c r="O27" i="34"/>
  <c r="O28" i="34" a="1"/>
  <c r="O28" i="34"/>
  <c r="O29" i="34" a="1"/>
  <c r="O29" i="34"/>
  <c r="O30" i="34" a="1"/>
  <c r="O30" i="34"/>
  <c r="O31" i="34" a="1"/>
  <c r="O31" i="34"/>
  <c r="O32" i="34" a="1"/>
  <c r="O32" i="34"/>
  <c r="O33" i="34" a="1"/>
  <c r="O33" i="34"/>
  <c r="O34" i="34" a="1"/>
  <c r="O34" i="34"/>
  <c r="O35" i="34" a="1"/>
  <c r="O35" i="34"/>
  <c r="O36" i="34" a="1"/>
  <c r="O36" i="34"/>
  <c r="O37" i="34" a="1"/>
  <c r="O37" i="34"/>
  <c r="O38" i="34" a="1"/>
  <c r="O38" i="34"/>
  <c r="N4" i="34" a="1"/>
  <c r="N4" i="34"/>
  <c r="N5" i="34" a="1"/>
  <c r="N5" i="34"/>
  <c r="N6" i="34" a="1"/>
  <c r="N6" i="34"/>
  <c r="N10" i="34" a="1"/>
  <c r="N10" i="34"/>
  <c r="N14" i="34" a="1"/>
  <c r="N14" i="34"/>
  <c r="N15" i="34" a="1"/>
  <c r="N15" i="34"/>
  <c r="N16" i="34" a="1"/>
  <c r="N16" i="34"/>
  <c r="N17" i="34" a="1"/>
  <c r="N17" i="34"/>
  <c r="N18" i="34" a="1"/>
  <c r="N18" i="34"/>
  <c r="N21" i="34" a="1"/>
  <c r="N21" i="34"/>
  <c r="N22" i="34" a="1"/>
  <c r="N22" i="34"/>
  <c r="N23" i="34" a="1"/>
  <c r="N23" i="34"/>
  <c r="N24" i="34" a="1"/>
  <c r="N24" i="34"/>
  <c r="N25" i="34" a="1"/>
  <c r="N25" i="34"/>
  <c r="N26" i="34" a="1"/>
  <c r="N26" i="34"/>
  <c r="N27" i="34" a="1"/>
  <c r="N27" i="34"/>
  <c r="N28" i="34" a="1"/>
  <c r="N28" i="34"/>
  <c r="N29" i="34" a="1"/>
  <c r="N29" i="34"/>
  <c r="N30" i="34" a="1"/>
  <c r="N30" i="34"/>
  <c r="N31" i="34" a="1"/>
  <c r="N31" i="34"/>
  <c r="N32" i="34" a="1"/>
  <c r="N32" i="34"/>
  <c r="N33" i="34" a="1"/>
  <c r="N33" i="34"/>
  <c r="N34" i="34" a="1"/>
  <c r="N34" i="34"/>
  <c r="N35" i="34" a="1"/>
  <c r="N35" i="34"/>
  <c r="N36" i="34" a="1"/>
  <c r="N36" i="34"/>
  <c r="N37" i="34" a="1"/>
  <c r="N37" i="34"/>
  <c r="N38" i="34" a="1"/>
  <c r="N38" i="34"/>
  <c r="M6" i="34" a="1"/>
  <c r="M6" i="34"/>
  <c r="M10" i="34" a="1"/>
  <c r="M10" i="34"/>
  <c r="M17" i="34" a="1"/>
  <c r="M17" i="34"/>
  <c r="M18" i="34" a="1"/>
  <c r="M18" i="34"/>
  <c r="M19" i="34" a="1"/>
  <c r="M19" i="34"/>
  <c r="M20" i="34" a="1"/>
  <c r="M20" i="34"/>
  <c r="M21" i="34" a="1"/>
  <c r="M21" i="34"/>
  <c r="M22" i="34" a="1"/>
  <c r="M22" i="34"/>
  <c r="M23" i="34" a="1"/>
  <c r="M23" i="34"/>
  <c r="M24" i="34" a="1"/>
  <c r="M24" i="34"/>
  <c r="M25" i="34" a="1"/>
  <c r="M25" i="34"/>
  <c r="M26" i="34" a="1"/>
  <c r="M26" i="34"/>
  <c r="M27" i="34" a="1"/>
  <c r="M27" i="34"/>
  <c r="M28" i="34" a="1"/>
  <c r="M28" i="34"/>
  <c r="M29" i="34" a="1"/>
  <c r="M29" i="34"/>
  <c r="M30" i="34" a="1"/>
  <c r="M30" i="34"/>
  <c r="M31" i="34" a="1"/>
  <c r="M31" i="34"/>
  <c r="M32" i="34" a="1"/>
  <c r="M32" i="34"/>
  <c r="M33" i="34" a="1"/>
  <c r="M33" i="34"/>
  <c r="M34" i="34" a="1"/>
  <c r="M34" i="34"/>
  <c r="M35" i="34" a="1"/>
  <c r="M35" i="34"/>
  <c r="M36" i="34" a="1"/>
  <c r="M36" i="34"/>
  <c r="M37" i="34" a="1"/>
  <c r="M37" i="34"/>
  <c r="M38" i="34" a="1"/>
  <c r="M38" i="34"/>
  <c r="L6" i="34" a="1"/>
  <c r="L6" i="34"/>
  <c r="L10" i="34" a="1"/>
  <c r="L10" i="34"/>
  <c r="L17" i="34" a="1"/>
  <c r="L17" i="34"/>
  <c r="L18" i="34" a="1"/>
  <c r="L18" i="34"/>
  <c r="L19" i="34" a="1"/>
  <c r="L19" i="34"/>
  <c r="L20" i="34" a="1"/>
  <c r="L20" i="34"/>
  <c r="L21" i="34" a="1"/>
  <c r="L21" i="34"/>
  <c r="L22" i="34" a="1"/>
  <c r="L22" i="34"/>
  <c r="L23" i="34" a="1"/>
  <c r="L23" i="34"/>
  <c r="L24" i="34" a="1"/>
  <c r="L24" i="34"/>
  <c r="L25" i="34" a="1"/>
  <c r="L25" i="34"/>
  <c r="L26" i="34" a="1"/>
  <c r="L26" i="34"/>
  <c r="L27" i="34" a="1"/>
  <c r="L27" i="34"/>
  <c r="L28" i="34" a="1"/>
  <c r="L28" i="34"/>
  <c r="L29" i="34" a="1"/>
  <c r="L29" i="34"/>
  <c r="L30" i="34" a="1"/>
  <c r="L30" i="34"/>
  <c r="L31" i="34" a="1"/>
  <c r="L31" i="34"/>
  <c r="L32" i="34" a="1"/>
  <c r="L32" i="34"/>
  <c r="L33" i="34" a="1"/>
  <c r="L33" i="34"/>
  <c r="L34" i="34" a="1"/>
  <c r="L34" i="34"/>
  <c r="L35" i="34" a="1"/>
  <c r="L35" i="34"/>
  <c r="L36" i="34" a="1"/>
  <c r="L36" i="34"/>
  <c r="L37" i="34" a="1"/>
  <c r="L37" i="34"/>
  <c r="L38" i="34" a="1"/>
  <c r="L38" i="34"/>
  <c r="K6" i="34" a="1"/>
  <c r="K6" i="34"/>
  <c r="K10" i="34" a="1"/>
  <c r="K10" i="34"/>
  <c r="K17" i="34" a="1"/>
  <c r="K17" i="34"/>
  <c r="K18" i="34" a="1"/>
  <c r="K18" i="34"/>
  <c r="K19" i="34" a="1"/>
  <c r="K19" i="34"/>
  <c r="K20" i="34" a="1"/>
  <c r="K20" i="34"/>
  <c r="K21" i="34" a="1"/>
  <c r="K21" i="34"/>
  <c r="K22" i="34" a="1"/>
  <c r="K22" i="34"/>
  <c r="K23" i="34" a="1"/>
  <c r="K23" i="34"/>
  <c r="K24" i="34" a="1"/>
  <c r="K24" i="34"/>
  <c r="K25" i="34" a="1"/>
  <c r="K25" i="34"/>
  <c r="K26" i="34" a="1"/>
  <c r="K26" i="34"/>
  <c r="K27" i="34" a="1"/>
  <c r="K27" i="34"/>
  <c r="K28" i="34" a="1"/>
  <c r="K28" i="34"/>
  <c r="K29" i="34" a="1"/>
  <c r="K29" i="34"/>
  <c r="K30" i="34" a="1"/>
  <c r="K30" i="34"/>
  <c r="K31" i="34" a="1"/>
  <c r="K31" i="34"/>
  <c r="K32" i="34" a="1"/>
  <c r="K32" i="34"/>
  <c r="K33" i="34" a="1"/>
  <c r="K33" i="34"/>
  <c r="K34" i="34" a="1"/>
  <c r="K34" i="34"/>
  <c r="K35" i="34" a="1"/>
  <c r="K35" i="34"/>
  <c r="K36" i="34" a="1"/>
  <c r="K36" i="34"/>
  <c r="K37" i="34" a="1"/>
  <c r="K37" i="34"/>
  <c r="K38" i="34" a="1"/>
  <c r="K38" i="34"/>
  <c r="J6" i="34" a="1"/>
  <c r="J6" i="34"/>
  <c r="J10" i="34" a="1"/>
  <c r="J10" i="34"/>
  <c r="J17" i="34" a="1"/>
  <c r="J17" i="34"/>
  <c r="J18" i="34" a="1"/>
  <c r="J18" i="34"/>
  <c r="J19" i="34" a="1"/>
  <c r="J19" i="34"/>
  <c r="J20" i="34" a="1"/>
  <c r="J20" i="34"/>
  <c r="J21" i="34" a="1"/>
  <c r="J21" i="34"/>
  <c r="J22" i="34" a="1"/>
  <c r="J22" i="34"/>
  <c r="J23" i="34" a="1"/>
  <c r="J23" i="34"/>
  <c r="J24" i="34" a="1"/>
  <c r="J24" i="34"/>
  <c r="J25" i="34" a="1"/>
  <c r="J25" i="34"/>
  <c r="J26" i="34" a="1"/>
  <c r="J26" i="34"/>
  <c r="J27" i="34" a="1"/>
  <c r="J27" i="34"/>
  <c r="J28" i="34" a="1"/>
  <c r="J28" i="34"/>
  <c r="J29" i="34" a="1"/>
  <c r="J29" i="34"/>
  <c r="J30" i="34" a="1"/>
  <c r="J30" i="34"/>
  <c r="J31" i="34" a="1"/>
  <c r="J31" i="34"/>
  <c r="J32" i="34" a="1"/>
  <c r="J32" i="34"/>
  <c r="J33" i="34" a="1"/>
  <c r="J33" i="34"/>
  <c r="J34" i="34" a="1"/>
  <c r="J34" i="34"/>
  <c r="J35" i="34" a="1"/>
  <c r="J35" i="34"/>
  <c r="J36" i="34" a="1"/>
  <c r="J36" i="34"/>
  <c r="J37" i="34" a="1"/>
  <c r="J37" i="34"/>
  <c r="J38" i="34" a="1"/>
  <c r="J38" i="34"/>
  <c r="I4" i="34" a="1"/>
  <c r="I4" i="34"/>
  <c r="I5" i="34" a="1"/>
  <c r="I5" i="34"/>
  <c r="I6" i="34" a="1"/>
  <c r="I6" i="34"/>
  <c r="I12" i="34" a="1"/>
  <c r="I12" i="34"/>
  <c r="I13" i="34" a="1"/>
  <c r="I13" i="34"/>
  <c r="I14" i="34" a="1"/>
  <c r="I14" i="34"/>
  <c r="I17" i="34" a="1"/>
  <c r="I17" i="34"/>
  <c r="I18" i="34" a="1"/>
  <c r="I18" i="34"/>
  <c r="I20" i="34" a="1"/>
  <c r="I20" i="34"/>
  <c r="I21" i="34" a="1"/>
  <c r="I21" i="34"/>
  <c r="I22" i="34" a="1"/>
  <c r="I22" i="34"/>
  <c r="I23" i="34" a="1"/>
  <c r="I23" i="34"/>
  <c r="I24" i="34" a="1"/>
  <c r="I24" i="34"/>
  <c r="I25" i="34" a="1"/>
  <c r="I25" i="34"/>
  <c r="I26" i="34" a="1"/>
  <c r="I26" i="34"/>
  <c r="I27" i="34" a="1"/>
  <c r="I27" i="34"/>
  <c r="I28" i="34" a="1"/>
  <c r="I28" i="34"/>
  <c r="I29" i="34" a="1"/>
  <c r="I29" i="34"/>
  <c r="I30" i="34" a="1"/>
  <c r="I30" i="34"/>
  <c r="I31" i="34" a="1"/>
  <c r="I31" i="34"/>
  <c r="I32" i="34" a="1"/>
  <c r="I32" i="34"/>
  <c r="I33" i="34" a="1"/>
  <c r="I33" i="34"/>
  <c r="I34" i="34" a="1"/>
  <c r="I34" i="34"/>
  <c r="I35" i="34" a="1"/>
  <c r="I35" i="34"/>
  <c r="I36" i="34" a="1"/>
  <c r="I36" i="34"/>
  <c r="I37" i="34" a="1"/>
  <c r="I37" i="34"/>
  <c r="I38" i="34" a="1"/>
  <c r="I38" i="34"/>
  <c r="H4" i="34" a="1"/>
  <c r="H4" i="34"/>
  <c r="H5" i="34" a="1"/>
  <c r="H5" i="34"/>
  <c r="H6" i="34" a="1"/>
  <c r="H6" i="34"/>
  <c r="H12" i="34" a="1"/>
  <c r="H12" i="34"/>
  <c r="H13" i="34" a="1"/>
  <c r="H13" i="34"/>
  <c r="H14" i="34" a="1"/>
  <c r="H14" i="34"/>
  <c r="H17" i="34" a="1"/>
  <c r="H17" i="34"/>
  <c r="H18" i="34" a="1"/>
  <c r="H18" i="34"/>
  <c r="H20" i="34" a="1"/>
  <c r="H20" i="34"/>
  <c r="H21" i="34" a="1"/>
  <c r="H21" i="34"/>
  <c r="H22" i="34" a="1"/>
  <c r="H22" i="34"/>
  <c r="H23" i="34" a="1"/>
  <c r="H23" i="34"/>
  <c r="H24" i="34" a="1"/>
  <c r="H24" i="34"/>
  <c r="H25" i="34" a="1"/>
  <c r="H25" i="34"/>
  <c r="H26" i="34" a="1"/>
  <c r="H26" i="34"/>
  <c r="H27" i="34" a="1"/>
  <c r="H27" i="34"/>
  <c r="H28" i="34" a="1"/>
  <c r="H28" i="34"/>
  <c r="H29" i="34" a="1"/>
  <c r="H29" i="34"/>
  <c r="H30" i="34" a="1"/>
  <c r="H30" i="34"/>
  <c r="H31" i="34" a="1"/>
  <c r="H31" i="34"/>
  <c r="H32" i="34" a="1"/>
  <c r="H32" i="34"/>
  <c r="H33" i="34" a="1"/>
  <c r="H33" i="34"/>
  <c r="H34" i="34" a="1"/>
  <c r="H34" i="34"/>
  <c r="H35" i="34" a="1"/>
  <c r="H35" i="34"/>
  <c r="H36" i="34" a="1"/>
  <c r="H36" i="34"/>
  <c r="H37" i="34" a="1"/>
  <c r="H37" i="34"/>
  <c r="H38" i="34" a="1"/>
  <c r="H38" i="34"/>
  <c r="G4" i="34" a="1"/>
  <c r="G4" i="34"/>
  <c r="G5" i="34" a="1"/>
  <c r="G5" i="34"/>
  <c r="G6" i="34" a="1"/>
  <c r="G6" i="34"/>
  <c r="G12" i="34" a="1"/>
  <c r="G12" i="34"/>
  <c r="G13" i="34" a="1"/>
  <c r="G13" i="34"/>
  <c r="G14" i="34" a="1"/>
  <c r="G14" i="34"/>
  <c r="G17" i="34" a="1"/>
  <c r="G17" i="34"/>
  <c r="G18" i="34" a="1"/>
  <c r="G18" i="34"/>
  <c r="G20" i="34" a="1"/>
  <c r="G20" i="34"/>
  <c r="G21" i="34" a="1"/>
  <c r="G21" i="34"/>
  <c r="G22" i="34" a="1"/>
  <c r="G22" i="34"/>
  <c r="G23" i="34" a="1"/>
  <c r="G23" i="34"/>
  <c r="G24" i="34" a="1"/>
  <c r="G24" i="34"/>
  <c r="G25" i="34" a="1"/>
  <c r="G25" i="34"/>
  <c r="G26" i="34" a="1"/>
  <c r="G26" i="34"/>
  <c r="G27" i="34" a="1"/>
  <c r="G27" i="34"/>
  <c r="G28" i="34" a="1"/>
  <c r="G28" i="34"/>
  <c r="G29" i="34" a="1"/>
  <c r="G29" i="34"/>
  <c r="G30" i="34" a="1"/>
  <c r="G30" i="34"/>
  <c r="G31" i="34" a="1"/>
  <c r="G31" i="34"/>
  <c r="G32" i="34" a="1"/>
  <c r="G32" i="34"/>
  <c r="G33" i="34" a="1"/>
  <c r="G33" i="34"/>
  <c r="G34" i="34" a="1"/>
  <c r="G34" i="34"/>
  <c r="G35" i="34" a="1"/>
  <c r="G35" i="34"/>
  <c r="G36" i="34" a="1"/>
  <c r="G36" i="34"/>
  <c r="G37" i="34" a="1"/>
  <c r="G37" i="34"/>
  <c r="G38" i="34" a="1"/>
  <c r="G38" i="34"/>
  <c r="F4" i="34" a="1"/>
  <c r="F4" i="34"/>
  <c r="F5" i="34" a="1"/>
  <c r="F5" i="34"/>
  <c r="F6" i="34" a="1"/>
  <c r="F6" i="34"/>
  <c r="F12" i="34" a="1"/>
  <c r="F12" i="34"/>
  <c r="F13" i="34" a="1"/>
  <c r="F13" i="34"/>
  <c r="F14" i="34" a="1"/>
  <c r="F14" i="34"/>
  <c r="F17" i="34" a="1"/>
  <c r="F17" i="34"/>
  <c r="F18" i="34" a="1"/>
  <c r="F18" i="34"/>
  <c r="F20" i="34" a="1"/>
  <c r="F20" i="34"/>
  <c r="F21" i="34" a="1"/>
  <c r="F21" i="34"/>
  <c r="F22" i="34" a="1"/>
  <c r="F22" i="34"/>
  <c r="F23" i="34" a="1"/>
  <c r="F23" i="34"/>
  <c r="F24" i="34" a="1"/>
  <c r="F24" i="34"/>
  <c r="F25" i="34" a="1"/>
  <c r="F25" i="34"/>
  <c r="F26" i="34" a="1"/>
  <c r="F26" i="34"/>
  <c r="F27" i="34" a="1"/>
  <c r="F27" i="34"/>
  <c r="F28" i="34" a="1"/>
  <c r="F28" i="34"/>
  <c r="F29" i="34" a="1"/>
  <c r="F29" i="34"/>
  <c r="F30" i="34" a="1"/>
  <c r="F30" i="34"/>
  <c r="F31" i="34" a="1"/>
  <c r="F31" i="34"/>
  <c r="F32" i="34" a="1"/>
  <c r="F32" i="34"/>
  <c r="F33" i="34" a="1"/>
  <c r="F33" i="34"/>
  <c r="F34" i="34" a="1"/>
  <c r="F34" i="34"/>
  <c r="F35" i="34" a="1"/>
  <c r="F35" i="34"/>
  <c r="F36" i="34" a="1"/>
  <c r="F36" i="34"/>
  <c r="F37" i="34" a="1"/>
  <c r="F37" i="34"/>
  <c r="F38" i="34" a="1"/>
  <c r="F38" i="34"/>
  <c r="A7" i="34"/>
  <c r="A11" i="34"/>
  <c r="A15" i="34"/>
  <c r="A19" i="34"/>
  <c r="A23" i="34"/>
  <c r="A27" i="34"/>
  <c r="A31" i="34"/>
  <c r="A35" i="34"/>
  <c r="A3" i="34"/>
  <c r="D5" i="2"/>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D9" i="31"/>
  <c r="D8" i="31"/>
  <c r="D5" i="31"/>
  <c r="D6" i="31"/>
  <c r="D7" i="31"/>
  <c r="D4" i="31"/>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5" i="30"/>
  <c r="D6" i="30"/>
  <c r="D7" i="30"/>
  <c r="D4" i="30"/>
  <c r="D36" i="17"/>
  <c r="D32" i="17"/>
  <c r="D28" i="17"/>
  <c r="D24" i="17"/>
  <c r="D20" i="17"/>
  <c r="D16" i="17"/>
  <c r="D12" i="17"/>
  <c r="D8" i="17"/>
  <c r="D4" i="17"/>
  <c r="D5" i="29"/>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 i="29"/>
  <c r="D5" i="28"/>
  <c r="D6" i="28"/>
  <c r="D7" i="28"/>
  <c r="D8" i="28"/>
  <c r="D9" i="28"/>
  <c r="D10" i="28"/>
  <c r="D11" i="28"/>
  <c r="D12" i="28"/>
  <c r="D13" i="28"/>
  <c r="D14" i="28"/>
  <c r="D15" i="28"/>
  <c r="D16" i="28"/>
  <c r="D17" i="28"/>
  <c r="D18" i="28"/>
  <c r="D19" i="28"/>
  <c r="D20" i="28"/>
  <c r="D21" i="28"/>
  <c r="D22" i="28"/>
  <c r="D23" i="28"/>
  <c r="D24" i="28"/>
  <c r="D25" i="28"/>
  <c r="D26" i="28"/>
  <c r="D27" i="28"/>
  <c r="D28" i="28"/>
  <c r="D29" i="28"/>
  <c r="D30" i="28"/>
  <c r="D31" i="28"/>
  <c r="D32" i="28"/>
  <c r="D33" i="28"/>
  <c r="D34" i="28"/>
  <c r="D35" i="28"/>
  <c r="D36" i="28"/>
  <c r="D37" i="28"/>
  <c r="D38" i="28"/>
  <c r="D39" i="28"/>
  <c r="D4" i="28"/>
  <c r="D5" i="27"/>
  <c r="D6" i="27"/>
  <c r="D7" i="27"/>
  <c r="D8" i="27"/>
  <c r="D9" i="27"/>
  <c r="D10" i="27"/>
  <c r="D11" i="27"/>
  <c r="D12" i="27"/>
  <c r="D13" i="27"/>
  <c r="D14" i="27"/>
  <c r="D15" i="27"/>
  <c r="D16" i="27"/>
  <c r="D17" i="27"/>
  <c r="D18" i="27"/>
  <c r="D19" i="27"/>
  <c r="D22" i="27"/>
  <c r="D23" i="27"/>
  <c r="D24" i="27"/>
  <c r="D25" i="27"/>
  <c r="D26" i="27"/>
  <c r="D27" i="27"/>
  <c r="D28" i="27"/>
  <c r="D29" i="27"/>
  <c r="D30" i="27"/>
  <c r="D31" i="27"/>
  <c r="D32" i="27"/>
  <c r="D33" i="27"/>
  <c r="D34" i="27"/>
  <c r="D35" i="27"/>
  <c r="D36" i="27"/>
  <c r="D37" i="27"/>
  <c r="D38" i="27"/>
  <c r="D39" i="27"/>
  <c r="D4" i="27"/>
  <c r="D5" i="26"/>
  <c r="D6" i="26"/>
  <c r="D7" i="26"/>
  <c r="D8" i="26"/>
  <c r="D9" i="26"/>
  <c r="D10" i="26"/>
  <c r="D11" i="26"/>
  <c r="D12" i="26"/>
  <c r="D13" i="26"/>
  <c r="D14" i="26"/>
  <c r="D15" i="26"/>
  <c r="D16" i="26"/>
  <c r="D17" i="26"/>
  <c r="D18" i="26"/>
  <c r="D19" i="26"/>
  <c r="D22" i="26"/>
  <c r="D23" i="26"/>
  <c r="D24" i="26"/>
  <c r="D25" i="26"/>
  <c r="D26" i="26"/>
  <c r="D27" i="26"/>
  <c r="D28" i="26"/>
  <c r="D29" i="26"/>
  <c r="D30" i="26"/>
  <c r="D31" i="26"/>
  <c r="D32" i="26"/>
  <c r="D33" i="26"/>
  <c r="D34" i="26"/>
  <c r="D35" i="26"/>
  <c r="D36" i="26"/>
  <c r="D37" i="26"/>
  <c r="D38" i="26"/>
  <c r="D39" i="26"/>
  <c r="D4" i="26"/>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 i="25"/>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4" i="2"/>
  <c r="M12" i="17"/>
  <c r="M4" i="17"/>
  <c r="M11" i="2"/>
  <c r="M39" i="31"/>
  <c r="B39" i="31" a="1"/>
  <c r="B39" i="31"/>
  <c r="M38" i="31"/>
  <c r="B38" i="31" a="1"/>
  <c r="B38" i="31"/>
  <c r="L38" i="31" s="1" a="1"/>
  <c r="L38" i="31" s="1"/>
  <c r="M37" i="31"/>
  <c r="B37" i="31" a="1"/>
  <c r="B37" i="31"/>
  <c r="AU35" i="34" s="1" a="1"/>
  <c r="AU35" i="34" s="1"/>
  <c r="L37" i="31" a="1"/>
  <c r="L37" i="31" s="1"/>
  <c r="M36" i="31"/>
  <c r="B36" i="31" a="1"/>
  <c r="B36" i="31"/>
  <c r="M35" i="31"/>
  <c r="B35" i="31" a="1"/>
  <c r="B35" i="31" s="1"/>
  <c r="M34" i="31"/>
  <c r="B34" i="31" a="1"/>
  <c r="B34" i="31"/>
  <c r="L34" i="31" a="1"/>
  <c r="L34" i="31"/>
  <c r="M33" i="31"/>
  <c r="B33" i="31" a="1"/>
  <c r="B33" i="31"/>
  <c r="L33" i="31" a="1"/>
  <c r="L33" i="31"/>
  <c r="M32" i="31"/>
  <c r="B32" i="31" a="1"/>
  <c r="B32" i="31"/>
  <c r="L32" i="31" s="1" a="1"/>
  <c r="L32" i="31" s="1"/>
  <c r="M31" i="31"/>
  <c r="B31" i="31" a="1"/>
  <c r="B31" i="31" s="1"/>
  <c r="L31" i="31" s="1" a="1"/>
  <c r="L31" i="31" s="1"/>
  <c r="M30" i="31"/>
  <c r="B30" i="31" a="1"/>
  <c r="B30" i="31" s="1"/>
  <c r="L30" i="31" s="1" a="1"/>
  <c r="L30" i="31" s="1"/>
  <c r="M29" i="31"/>
  <c r="B29" i="31" a="1"/>
  <c r="B29" i="31" s="1"/>
  <c r="M28" i="31"/>
  <c r="B28" i="31" a="1"/>
  <c r="B28" i="31"/>
  <c r="M27" i="31"/>
  <c r="B27" i="31" a="1"/>
  <c r="B27" i="31" s="1"/>
  <c r="L27" i="31" s="1" a="1"/>
  <c r="L27" i="31" s="1"/>
  <c r="M26" i="31"/>
  <c r="B26" i="31" a="1"/>
  <c r="B26" i="31"/>
  <c r="L26" i="31" s="1" a="1"/>
  <c r="L26" i="31" s="1"/>
  <c r="M25" i="31"/>
  <c r="B25" i="31" a="1"/>
  <c r="B25" i="31" s="1"/>
  <c r="L25" i="31" s="1" a="1"/>
  <c r="L25" i="31" s="1"/>
  <c r="M24" i="31"/>
  <c r="B24" i="31" a="1"/>
  <c r="B24" i="31" s="1"/>
  <c r="M23" i="31"/>
  <c r="B23" i="31" a="1"/>
  <c r="B23" i="31"/>
  <c r="L23" i="31" s="1" a="1"/>
  <c r="L23" i="31" s="1"/>
  <c r="M22" i="31"/>
  <c r="B22" i="31" a="1"/>
  <c r="B22" i="31" s="1"/>
  <c r="L22" i="31" s="1" a="1"/>
  <c r="L22" i="31" s="1"/>
  <c r="M21" i="31"/>
  <c r="B21" i="31" a="1"/>
  <c r="B21" i="31" s="1"/>
  <c r="L21" i="31" s="1" a="1"/>
  <c r="L21" i="31" s="1"/>
  <c r="M20" i="31"/>
  <c r="B20" i="31" a="1"/>
  <c r="B20" i="31" s="1"/>
  <c r="M19" i="31"/>
  <c r="B19" i="31" a="1"/>
  <c r="B19" i="31"/>
  <c r="L19" i="31" a="1"/>
  <c r="L19" i="31"/>
  <c r="M18" i="31"/>
  <c r="B18" i="31" a="1"/>
  <c r="B18" i="31"/>
  <c r="L18" i="31" a="1"/>
  <c r="L18" i="31"/>
  <c r="M17" i="31"/>
  <c r="B17" i="31" a="1"/>
  <c r="B17" i="31"/>
  <c r="L17" i="31" s="1" a="1"/>
  <c r="L17" i="31" s="1"/>
  <c r="M16" i="31"/>
  <c r="B16" i="31" a="1"/>
  <c r="B16" i="31"/>
  <c r="AU15" i="34" s="1" a="1"/>
  <c r="AU15" i="34" s="1"/>
  <c r="L16" i="31" a="1"/>
  <c r="L16" i="31" s="1"/>
  <c r="M15" i="31"/>
  <c r="B15" i="31" a="1"/>
  <c r="B15" i="31"/>
  <c r="L15" i="31" a="1"/>
  <c r="L15" i="31"/>
  <c r="M14" i="31"/>
  <c r="B14" i="31" a="1"/>
  <c r="B14" i="31"/>
  <c r="L14" i="31" s="1" a="1"/>
  <c r="L14" i="31" s="1"/>
  <c r="M13" i="31"/>
  <c r="B13" i="31" a="1"/>
  <c r="B13" i="31"/>
  <c r="AU11" i="34" s="1" a="1"/>
  <c r="AU11" i="34" s="1"/>
  <c r="L13" i="31" a="1"/>
  <c r="L13" i="31" s="1"/>
  <c r="M12" i="31"/>
  <c r="B12" i="31" a="1"/>
  <c r="B12" i="31"/>
  <c r="M11" i="31"/>
  <c r="B11" i="31" a="1"/>
  <c r="B11" i="31" s="1"/>
  <c r="L11" i="31" s="1" a="1"/>
  <c r="L11" i="31" s="1"/>
  <c r="M10" i="31"/>
  <c r="B10" i="31" a="1"/>
  <c r="B10" i="31"/>
  <c r="L10" i="31" a="1"/>
  <c r="L10" i="31"/>
  <c r="M9" i="31"/>
  <c r="B9" i="31" a="1"/>
  <c r="B9" i="31"/>
  <c r="L9" i="31" a="1"/>
  <c r="L9" i="31"/>
  <c r="M8" i="31"/>
  <c r="B8" i="31" a="1"/>
  <c r="B8" i="31"/>
  <c r="AU7" i="34" s="1" a="1"/>
  <c r="AU7" i="34" s="1"/>
  <c r="M7" i="31"/>
  <c r="B7" i="31" a="1"/>
  <c r="B7" i="31" s="1"/>
  <c r="L7" i="31" s="1" a="1"/>
  <c r="L7" i="31" s="1"/>
  <c r="M6" i="31"/>
  <c r="B6" i="31" a="1"/>
  <c r="B6" i="31" s="1"/>
  <c r="L6" i="31" s="1" a="1"/>
  <c r="L6" i="31" s="1"/>
  <c r="M5" i="31"/>
  <c r="B5" i="31" a="1"/>
  <c r="B5" i="31" s="1"/>
  <c r="M4" i="31"/>
  <c r="B4" i="31" a="1"/>
  <c r="B4" i="31"/>
  <c r="M39" i="30"/>
  <c r="B39" i="30" a="1"/>
  <c r="B39" i="30" s="1"/>
  <c r="L39" i="30" s="1" a="1"/>
  <c r="L39" i="30" s="1"/>
  <c r="M38" i="30"/>
  <c r="B38" i="30" a="1"/>
  <c r="B38" i="30"/>
  <c r="L38" i="30" s="1" a="1"/>
  <c r="L38" i="30" s="1"/>
  <c r="M37" i="30"/>
  <c r="B37" i="30" a="1"/>
  <c r="B37" i="30" s="1"/>
  <c r="L37" i="30" s="1" a="1"/>
  <c r="L37" i="30" s="1"/>
  <c r="M36" i="30"/>
  <c r="B36" i="30" a="1"/>
  <c r="B36" i="30" s="1"/>
  <c r="M35" i="30"/>
  <c r="B35" i="30" a="1"/>
  <c r="B35" i="30" s="1"/>
  <c r="L35" i="30" s="1" a="1"/>
  <c r="L35" i="30" s="1"/>
  <c r="M34" i="30"/>
  <c r="B34" i="30" a="1"/>
  <c r="B34" i="30"/>
  <c r="M33" i="30"/>
  <c r="B33" i="30" a="1"/>
  <c r="B33" i="30" s="1"/>
  <c r="L33" i="30" s="1" a="1"/>
  <c r="L33" i="30" s="1"/>
  <c r="M32" i="30"/>
  <c r="B32" i="30" a="1"/>
  <c r="B32" i="30"/>
  <c r="M31" i="30"/>
  <c r="B31" i="30" a="1"/>
  <c r="B31" i="30" s="1"/>
  <c r="L31" i="30" s="1" a="1"/>
  <c r="L31" i="30" s="1"/>
  <c r="M30" i="30"/>
  <c r="B30" i="30" a="1"/>
  <c r="B30" i="30" s="1"/>
  <c r="L30" i="30" s="1" a="1"/>
  <c r="L30" i="30" s="1"/>
  <c r="M29" i="30"/>
  <c r="B29" i="30" a="1"/>
  <c r="B29" i="30" s="1"/>
  <c r="L29" i="30" s="1" a="1"/>
  <c r="L29" i="30" s="1"/>
  <c r="M28" i="30"/>
  <c r="B28" i="30" a="1"/>
  <c r="B28" i="30"/>
  <c r="L28" i="30" s="1" a="1"/>
  <c r="L28" i="30" s="1"/>
  <c r="M27" i="30"/>
  <c r="B27" i="30" s="1" a="1"/>
  <c r="B27" i="30" s="1"/>
  <c r="L27" i="30" s="1" a="1"/>
  <c r="L27" i="30" s="1"/>
  <c r="M26" i="30"/>
  <c r="B26" i="30" s="1" a="1"/>
  <c r="B26" i="30" s="1"/>
  <c r="L26" i="30" s="1" a="1"/>
  <c r="L26" i="30" s="1"/>
  <c r="M25" i="30"/>
  <c r="B25" i="30" a="1"/>
  <c r="B25" i="30" s="1"/>
  <c r="L25" i="30" s="1" a="1"/>
  <c r="L25" i="30" s="1"/>
  <c r="M24" i="30"/>
  <c r="B24" i="30" s="1" a="1"/>
  <c r="B24" i="30" s="1"/>
  <c r="M23" i="30"/>
  <c r="B23" i="30" a="1"/>
  <c r="B23" i="30" s="1"/>
  <c r="L23" i="30" s="1" a="1"/>
  <c r="L23" i="30" s="1"/>
  <c r="M22" i="30"/>
  <c r="B22" i="30" a="1"/>
  <c r="B22" i="30" s="1"/>
  <c r="L22" i="30" s="1" a="1"/>
  <c r="L22" i="30" s="1"/>
  <c r="M21" i="30"/>
  <c r="B21" i="30" s="1" a="1"/>
  <c r="B21" i="30" s="1"/>
  <c r="L21" i="30" s="1" a="1"/>
  <c r="L21" i="30" s="1"/>
  <c r="M20" i="30"/>
  <c r="B20" i="30" a="1"/>
  <c r="B20" i="30" s="1"/>
  <c r="M19" i="30"/>
  <c r="B19" i="30" a="1"/>
  <c r="B19" i="30"/>
  <c r="L19" i="30" s="1" a="1"/>
  <c r="L19" i="30" s="1"/>
  <c r="M18" i="30"/>
  <c r="B18" i="30" a="1"/>
  <c r="B18" i="30" s="1"/>
  <c r="L18" i="30" s="1" a="1"/>
  <c r="L18" i="30" s="1"/>
  <c r="M17" i="30"/>
  <c r="B17" i="30" a="1"/>
  <c r="B17" i="30" s="1"/>
  <c r="L17" i="30" s="1" a="1"/>
  <c r="L17" i="30" s="1"/>
  <c r="M16" i="30"/>
  <c r="B16" i="30" s="1" a="1"/>
  <c r="B16" i="30" s="1"/>
  <c r="M15" i="30"/>
  <c r="B15" i="30" s="1" a="1"/>
  <c r="B15" i="30" s="1"/>
  <c r="L15" i="30" s="1" a="1"/>
  <c r="L15" i="30" s="1"/>
  <c r="M14" i="30"/>
  <c r="B14" i="30" s="1" a="1"/>
  <c r="B14" i="30" s="1"/>
  <c r="L14" i="30" s="1" a="1"/>
  <c r="L14" i="30" s="1"/>
  <c r="M13" i="30"/>
  <c r="B13" i="30" a="1"/>
  <c r="B13" i="30"/>
  <c r="L13" i="30" s="1" a="1"/>
  <c r="L13" i="30" s="1"/>
  <c r="M12" i="30"/>
  <c r="B12" i="30" a="1"/>
  <c r="B12" i="30" s="1"/>
  <c r="L12" i="30" s="1" a="1"/>
  <c r="L12" i="30" s="1"/>
  <c r="M11" i="30"/>
  <c r="B11" i="30" a="1"/>
  <c r="B11" i="30" s="1"/>
  <c r="M10" i="30"/>
  <c r="B10" i="30" s="1" a="1"/>
  <c r="B10" i="30" s="1"/>
  <c r="L10" i="30" s="1" a="1"/>
  <c r="L10" i="30" s="1"/>
  <c r="M9" i="30"/>
  <c r="B9" i="30" a="1"/>
  <c r="B9" i="30"/>
  <c r="L9" i="30" s="1" a="1"/>
  <c r="L9" i="30" s="1"/>
  <c r="M8" i="30"/>
  <c r="B8" i="30" a="1"/>
  <c r="B8" i="30"/>
  <c r="L8" i="30" s="1" a="1"/>
  <c r="L8" i="30" s="1"/>
  <c r="M7" i="30"/>
  <c r="B7" i="30" a="1"/>
  <c r="B7" i="30" s="1"/>
  <c r="L7" i="30" s="1" a="1"/>
  <c r="L7" i="30" s="1"/>
  <c r="M6" i="30"/>
  <c r="B6" i="30" a="1"/>
  <c r="B6" i="30" s="1"/>
  <c r="L6" i="30" s="1" a="1"/>
  <c r="L6" i="30" s="1"/>
  <c r="M5" i="30"/>
  <c r="B5" i="30" a="1"/>
  <c r="B5" i="30"/>
  <c r="L5" i="30" a="1"/>
  <c r="L5" i="30" s="1"/>
  <c r="M4" i="30"/>
  <c r="B4" i="30" a="1"/>
  <c r="B4" i="30"/>
  <c r="W31" i="33"/>
  <c r="W27" i="33"/>
  <c r="W23" i="33"/>
  <c r="W19" i="33"/>
  <c r="W11" i="33"/>
  <c r="S35" i="33"/>
  <c r="S31" i="33"/>
  <c r="S27" i="33"/>
  <c r="S23" i="33"/>
  <c r="S15" i="33"/>
  <c r="S7" i="33"/>
  <c r="O31" i="33"/>
  <c r="O23" i="33"/>
  <c r="O19" i="33"/>
  <c r="O15" i="33"/>
  <c r="K35" i="33"/>
  <c r="K27" i="33"/>
  <c r="K23" i="33"/>
  <c r="K19" i="33"/>
  <c r="K15" i="33"/>
  <c r="K11" i="33"/>
  <c r="K7" i="33"/>
  <c r="G35" i="33"/>
  <c r="G27" i="33"/>
  <c r="G19" i="33"/>
  <c r="G11" i="33"/>
  <c r="G7" i="33"/>
  <c r="M36" i="17"/>
  <c r="M32" i="17"/>
  <c r="M28" i="17"/>
  <c r="M24" i="17"/>
  <c r="M20" i="17"/>
  <c r="M16" i="17"/>
  <c r="M8" i="17"/>
  <c r="M39" i="2"/>
  <c r="M38" i="2"/>
  <c r="M37" i="2"/>
  <c r="M36" i="2"/>
  <c r="M10" i="2"/>
  <c r="M5" i="2"/>
  <c r="M6" i="2"/>
  <c r="M7" i="2"/>
  <c r="M8" i="2"/>
  <c r="M9" i="2"/>
  <c r="M12" i="2"/>
  <c r="M13" i="2"/>
  <c r="M14" i="2"/>
  <c r="M15" i="2"/>
  <c r="M16" i="2"/>
  <c r="M17" i="2"/>
  <c r="M18" i="2"/>
  <c r="M19" i="2"/>
  <c r="M20" i="2"/>
  <c r="M21" i="2"/>
  <c r="M22" i="2"/>
  <c r="M23" i="2"/>
  <c r="M24" i="2"/>
  <c r="M25" i="2"/>
  <c r="M26" i="2"/>
  <c r="M27" i="2"/>
  <c r="M28" i="2"/>
  <c r="M29" i="2"/>
  <c r="M30" i="2"/>
  <c r="M31" i="2"/>
  <c r="M32" i="2"/>
  <c r="M33" i="2"/>
  <c r="M34" i="2"/>
  <c r="M35" i="2"/>
  <c r="M4" i="2"/>
  <c r="AC4" i="34" a="1"/>
  <c r="AC4" i="34"/>
  <c r="AC5" i="34" a="1"/>
  <c r="AC5" i="34"/>
  <c r="AC3" i="34" a="1"/>
  <c r="AC3" i="34"/>
  <c r="AB3" i="34" a="1"/>
  <c r="AB3" i="34"/>
  <c r="AB4" i="34" a="1"/>
  <c r="AB4" i="34"/>
  <c r="AB5" i="34" a="1"/>
  <c r="AB5" i="34"/>
  <c r="AA3" i="34" a="1"/>
  <c r="AA3" i="34"/>
  <c r="Z3" i="34" a="1"/>
  <c r="Z3" i="34"/>
  <c r="AA9" i="34" a="1"/>
  <c r="AA9" i="34"/>
  <c r="Z9" i="34" a="1"/>
  <c r="Z9" i="34"/>
  <c r="AA8" i="34" a="1"/>
  <c r="AA8" i="34"/>
  <c r="Z8" i="34" a="1"/>
  <c r="Z8" i="34"/>
  <c r="AA7" i="34" a="1"/>
  <c r="AA7" i="34"/>
  <c r="Z7" i="34" a="1"/>
  <c r="Z7" i="34"/>
  <c r="O12" i="30"/>
  <c r="M8" i="34" a="1"/>
  <c r="M8" i="34"/>
  <c r="M13" i="34" a="1"/>
  <c r="M13" i="34"/>
  <c r="O7" i="34" a="1"/>
  <c r="O7" i="34"/>
  <c r="L12" i="34" a="1"/>
  <c r="L12" i="34"/>
  <c r="J12" i="34" a="1"/>
  <c r="J12" i="34"/>
  <c r="K11" i="34" a="1"/>
  <c r="K11" i="34"/>
  <c r="J8" i="34" a="1"/>
  <c r="J8" i="34"/>
  <c r="J7" i="34" a="1"/>
  <c r="J7" i="34"/>
  <c r="K9" i="34" a="1"/>
  <c r="K9" i="34"/>
  <c r="K7" i="34" a="1"/>
  <c r="K7" i="34"/>
  <c r="K8" i="34" a="1"/>
  <c r="K8" i="34"/>
  <c r="L8" i="34" a="1"/>
  <c r="L8" i="34"/>
  <c r="L7" i="34" a="1"/>
  <c r="L7" i="34"/>
  <c r="M7" i="34" a="1"/>
  <c r="M7" i="34"/>
  <c r="J13" i="34" a="1"/>
  <c r="J13" i="34"/>
  <c r="L13" i="34" a="1"/>
  <c r="L13" i="34"/>
  <c r="J14" i="34" a="1"/>
  <c r="J14" i="34"/>
  <c r="L11" i="34" a="1"/>
  <c r="L11" i="34"/>
  <c r="K14" i="34" a="1"/>
  <c r="K14" i="34"/>
  <c r="M12" i="34" a="1"/>
  <c r="M12" i="34"/>
  <c r="L14" i="34" a="1"/>
  <c r="L14" i="34"/>
  <c r="M14" i="34" a="1"/>
  <c r="M14" i="34"/>
  <c r="J9" i="34" a="1"/>
  <c r="J9" i="34"/>
  <c r="N19" i="34" a="1"/>
  <c r="N19" i="34"/>
  <c r="N20" i="34" a="1"/>
  <c r="N20" i="34"/>
  <c r="O20" i="34" a="1"/>
  <c r="O20" i="34"/>
  <c r="L9" i="34" a="1"/>
  <c r="L9" i="34"/>
  <c r="O19" i="34" a="1"/>
  <c r="O19" i="34"/>
  <c r="N8" i="34" a="1"/>
  <c r="N8" i="34"/>
  <c r="J11" i="34" a="1"/>
  <c r="J11" i="34"/>
  <c r="M9" i="34" a="1"/>
  <c r="M9" i="34"/>
  <c r="K12" i="34" a="1"/>
  <c r="K12" i="34"/>
  <c r="N9" i="34" a="1"/>
  <c r="N9" i="34"/>
  <c r="N7" i="34" a="1"/>
  <c r="N7" i="34"/>
  <c r="M11" i="34" a="1"/>
  <c r="M11" i="34"/>
  <c r="K13" i="34" a="1"/>
  <c r="K13" i="34"/>
  <c r="O9" i="34" a="1"/>
  <c r="O9" i="34"/>
  <c r="O8" i="34" a="1"/>
  <c r="O8" i="34"/>
  <c r="U7" i="34" a="1"/>
  <c r="U7" i="34"/>
  <c r="U8" i="34" a="1"/>
  <c r="U8" i="34"/>
  <c r="U9" i="34" a="1"/>
  <c r="U9" i="34"/>
  <c r="U10" i="34" a="1"/>
  <c r="U10" i="34"/>
  <c r="T7" i="34" a="1"/>
  <c r="T7" i="34"/>
  <c r="T8" i="34" a="1"/>
  <c r="T8" i="34"/>
  <c r="T9" i="34" a="1"/>
  <c r="T9" i="34"/>
  <c r="T10" i="34" a="1"/>
  <c r="T10" i="34"/>
  <c r="S7" i="34" a="1"/>
  <c r="S7" i="34"/>
  <c r="S8" i="34" a="1"/>
  <c r="S8" i="34"/>
  <c r="S9" i="34" a="1"/>
  <c r="S9" i="34"/>
  <c r="S10" i="34" a="1"/>
  <c r="S10" i="34"/>
  <c r="R7" i="34" a="1"/>
  <c r="R7" i="34"/>
  <c r="R8" i="34" a="1"/>
  <c r="R8" i="34"/>
  <c r="R9" i="34" a="1"/>
  <c r="R9" i="34"/>
  <c r="R10" i="34" a="1"/>
  <c r="R10" i="34"/>
  <c r="U11" i="34" a="1"/>
  <c r="U11" i="34"/>
  <c r="U12" i="34" a="1"/>
  <c r="U12" i="34"/>
  <c r="U13" i="34" a="1"/>
  <c r="U13" i="34"/>
  <c r="U14" i="34" a="1"/>
  <c r="U14" i="34"/>
  <c r="T11" i="34" a="1"/>
  <c r="T11" i="34"/>
  <c r="T12" i="34" a="1"/>
  <c r="T12" i="34"/>
  <c r="T13" i="34" a="1"/>
  <c r="T13" i="34"/>
  <c r="T14" i="34" a="1"/>
  <c r="T14" i="34"/>
  <c r="S11" i="34" a="1"/>
  <c r="S11" i="34"/>
  <c r="S12" i="34" a="1"/>
  <c r="S12" i="34"/>
  <c r="S13" i="34" a="1"/>
  <c r="S13" i="34"/>
  <c r="S14" i="34" a="1"/>
  <c r="S14" i="34"/>
  <c r="R11" i="34" a="1"/>
  <c r="R11" i="34"/>
  <c r="R12" i="34" a="1"/>
  <c r="R12" i="34"/>
  <c r="R13" i="34" a="1"/>
  <c r="R13" i="34"/>
  <c r="R14" i="34" a="1"/>
  <c r="R14" i="34"/>
  <c r="U15" i="34" a="1"/>
  <c r="U15" i="34"/>
  <c r="U16" i="34" a="1"/>
  <c r="U16" i="34"/>
  <c r="T15" i="34" a="1"/>
  <c r="T15" i="34"/>
  <c r="T16" i="34" a="1"/>
  <c r="T16" i="34"/>
  <c r="S15" i="34" a="1"/>
  <c r="S15" i="34"/>
  <c r="S16" i="34" a="1"/>
  <c r="S16" i="34"/>
  <c r="R15" i="34" a="1"/>
  <c r="R15" i="34"/>
  <c r="R16" i="34" a="1"/>
  <c r="R16" i="34"/>
  <c r="U19" i="34" a="1"/>
  <c r="U19" i="34"/>
  <c r="U20" i="34" a="1"/>
  <c r="U20" i="34"/>
  <c r="U21" i="34" a="1"/>
  <c r="U21" i="34"/>
  <c r="T19" i="34" a="1"/>
  <c r="T19" i="34"/>
  <c r="T20" i="34" a="1"/>
  <c r="T20" i="34"/>
  <c r="T21" i="34" a="1"/>
  <c r="T21" i="34"/>
  <c r="S19" i="34" a="1"/>
  <c r="S19" i="34"/>
  <c r="S20" i="34" a="1"/>
  <c r="S20" i="34"/>
  <c r="S21" i="34" a="1"/>
  <c r="S21" i="34"/>
  <c r="R19" i="34" a="1"/>
  <c r="R19" i="34"/>
  <c r="R20" i="34" a="1"/>
  <c r="R20" i="34"/>
  <c r="R21" i="34" a="1"/>
  <c r="R21" i="34"/>
  <c r="O11" i="34" a="1"/>
  <c r="O11" i="34"/>
  <c r="O12" i="34" a="1"/>
  <c r="O12" i="34"/>
  <c r="O13" i="34" a="1"/>
  <c r="O13" i="34"/>
  <c r="N11" i="34" a="1"/>
  <c r="N11" i="34"/>
  <c r="N12" i="34" a="1"/>
  <c r="N12" i="34"/>
  <c r="N13" i="34" a="1"/>
  <c r="N13" i="34"/>
  <c r="O3" i="34" a="1"/>
  <c r="O3" i="34"/>
  <c r="N3" i="34" a="1"/>
  <c r="N3" i="34"/>
  <c r="M4" i="34" a="1"/>
  <c r="M4" i="34"/>
  <c r="M5" i="34" a="1"/>
  <c r="M5" i="34"/>
  <c r="L4" i="34" a="1"/>
  <c r="L4" i="34"/>
  <c r="L5" i="34" a="1"/>
  <c r="L5" i="34"/>
  <c r="K4" i="34" a="1"/>
  <c r="K4" i="34"/>
  <c r="K5" i="34" a="1"/>
  <c r="K5" i="34"/>
  <c r="J4" i="34" a="1"/>
  <c r="J4" i="34"/>
  <c r="J5" i="34" a="1"/>
  <c r="J5" i="34"/>
  <c r="M15" i="34" a="1"/>
  <c r="M15" i="34"/>
  <c r="M16" i="34" a="1"/>
  <c r="M16" i="34"/>
  <c r="L15" i="34" a="1"/>
  <c r="L15" i="34"/>
  <c r="L16" i="34" a="1"/>
  <c r="L16" i="34"/>
  <c r="K15" i="34" a="1"/>
  <c r="K15" i="34"/>
  <c r="K16" i="34" a="1"/>
  <c r="K16" i="34"/>
  <c r="J15" i="34" a="1"/>
  <c r="J15" i="34"/>
  <c r="J16" i="34" a="1"/>
  <c r="J16" i="34"/>
  <c r="F19" i="34" a="1"/>
  <c r="F19" i="34"/>
  <c r="H19" i="34" a="1"/>
  <c r="H19" i="34"/>
  <c r="I19" i="34" a="1"/>
  <c r="I19" i="34"/>
  <c r="G19" i="34" a="1"/>
  <c r="G19" i="34"/>
  <c r="I10" i="34" a="1"/>
  <c r="I10" i="34"/>
  <c r="H10" i="34" a="1"/>
  <c r="H10" i="34"/>
  <c r="G10" i="34" a="1"/>
  <c r="G10" i="34"/>
  <c r="F10" i="34" a="1"/>
  <c r="F10" i="34"/>
  <c r="I3" i="34" a="1"/>
  <c r="I3" i="34"/>
  <c r="H3" i="34" a="1"/>
  <c r="H3" i="34"/>
  <c r="G3" i="34" a="1"/>
  <c r="G3" i="34"/>
  <c r="F3" i="34" a="1"/>
  <c r="F3" i="34"/>
  <c r="I7" i="34" a="1"/>
  <c r="I7" i="34"/>
  <c r="I8" i="34" a="1"/>
  <c r="I8" i="34"/>
  <c r="I9" i="34" a="1"/>
  <c r="I9" i="34"/>
  <c r="H7" i="34" a="1"/>
  <c r="H7" i="34"/>
  <c r="H8" i="34" a="1"/>
  <c r="H8" i="34"/>
  <c r="H9" i="34" a="1"/>
  <c r="H9" i="34"/>
  <c r="G7" i="34" a="1"/>
  <c r="G7" i="34"/>
  <c r="G8" i="34" a="1"/>
  <c r="G8" i="34"/>
  <c r="G9" i="34" a="1"/>
  <c r="G9" i="34"/>
  <c r="F7" i="34" a="1"/>
  <c r="F7" i="34"/>
  <c r="F8" i="34" a="1"/>
  <c r="F8" i="34"/>
  <c r="F9" i="34" a="1"/>
  <c r="F9" i="34"/>
  <c r="I11" i="34" a="1"/>
  <c r="I11" i="34"/>
  <c r="H11" i="34" a="1"/>
  <c r="H11" i="34"/>
  <c r="G11" i="34" a="1"/>
  <c r="G11" i="34"/>
  <c r="F11" i="34" a="1"/>
  <c r="F11" i="34"/>
  <c r="I15" i="34" a="1"/>
  <c r="I15" i="34"/>
  <c r="I16" i="34" a="1"/>
  <c r="I16" i="34"/>
  <c r="H15" i="34" a="1"/>
  <c r="H15" i="34"/>
  <c r="H16" i="34" a="1"/>
  <c r="H16" i="34"/>
  <c r="G15" i="34" a="1"/>
  <c r="G15" i="34"/>
  <c r="G16" i="34" a="1"/>
  <c r="G16" i="34"/>
  <c r="F15" i="34" a="1"/>
  <c r="F15" i="34"/>
  <c r="F16" i="34" a="1"/>
  <c r="F16" i="34"/>
  <c r="W7" i="34" a="1"/>
  <c r="W7" i="34" s="1"/>
  <c r="W11" i="34" a="1"/>
  <c r="W11" i="34"/>
  <c r="L4" i="30" a="1"/>
  <c r="L4" i="30" s="1"/>
  <c r="L12" i="31" a="1"/>
  <c r="L12" i="31" s="1"/>
  <c r="L28" i="31" a="1"/>
  <c r="L28" i="31"/>
  <c r="L36" i="31" a="1"/>
  <c r="L36" i="31" s="1"/>
  <c r="L4" i="31" a="1"/>
  <c r="L4" i="31" s="1"/>
  <c r="L3" i="34" a="1"/>
  <c r="L3" i="34"/>
  <c r="K3" i="34" a="1"/>
  <c r="K3" i="34"/>
  <c r="M3" i="34" a="1"/>
  <c r="M3" i="34"/>
  <c r="J3" i="34" a="1"/>
  <c r="J3" i="34"/>
  <c r="L34" i="30" a="1"/>
  <c r="L34" i="30" s="1"/>
  <c r="L39" i="31" a="1"/>
  <c r="L39" i="31"/>
  <c r="N36" i="17" l="1"/>
  <c r="AB36" i="17" s="1"/>
  <c r="AA7" i="33"/>
  <c r="N8" i="17"/>
  <c r="AB8" i="17" s="1"/>
  <c r="AA11" i="33"/>
  <c r="N12" i="17"/>
  <c r="AB12" i="17" s="1"/>
  <c r="L11" i="30" a="1"/>
  <c r="L11" i="30" s="1"/>
  <c r="AS7" i="34" a="1"/>
  <c r="AS7" i="34" s="1"/>
  <c r="N18" i="31"/>
  <c r="L5" i="31" a="1"/>
  <c r="L5" i="31" s="1"/>
  <c r="AU3" i="34" a="1"/>
  <c r="AU3" i="34" s="1"/>
  <c r="N38" i="31"/>
  <c r="AS3" i="34" a="1"/>
  <c r="AS3" i="34" s="1"/>
  <c r="N7" i="31"/>
  <c r="AU27" i="34" a="1"/>
  <c r="AU27" i="34" s="1"/>
  <c r="L29" i="31" a="1"/>
  <c r="L29" i="31" s="1"/>
  <c r="N21" i="31"/>
  <c r="AS31" i="34" a="1"/>
  <c r="AS31" i="34" s="1"/>
  <c r="AS35" i="34" a="1"/>
  <c r="AS35" i="34" s="1"/>
  <c r="L36" i="30" a="1"/>
  <c r="L36" i="30" s="1"/>
  <c r="N28" i="31"/>
  <c r="N15" i="31"/>
  <c r="AU31" i="34" a="1"/>
  <c r="AU31" i="34" s="1"/>
  <c r="L35" i="31" a="1"/>
  <c r="L35" i="31" s="1"/>
  <c r="L20" i="30" a="1"/>
  <c r="L20" i="30" s="1"/>
  <c r="AS19" i="34" a="1"/>
  <c r="AS19" i="34" s="1"/>
  <c r="N13" i="31"/>
  <c r="N26" i="31"/>
  <c r="N32" i="31"/>
  <c r="AU23" i="34" a="1"/>
  <c r="AU23" i="34" s="1"/>
  <c r="L24" i="31" a="1"/>
  <c r="L24" i="31" s="1"/>
  <c r="AS27" i="34" a="1"/>
  <c r="AS27" i="34" s="1"/>
  <c r="L20" i="31" a="1"/>
  <c r="L20" i="31" s="1"/>
  <c r="N20" i="31" s="1"/>
  <c r="AU19" i="34" a="1"/>
  <c r="AU19" i="34" s="1"/>
  <c r="N22" i="36"/>
  <c r="L32" i="30" a="1"/>
  <c r="L32" i="30" s="1"/>
  <c r="L8" i="31" a="1"/>
  <c r="L8" i="31" s="1"/>
  <c r="N30" i="2"/>
  <c r="N39" i="2"/>
  <c r="N16" i="2"/>
  <c r="L24" i="30" a="1"/>
  <c r="L24" i="30" s="1"/>
  <c r="N10" i="30" s="1"/>
  <c r="AS23" i="34" a="1"/>
  <c r="AS15" i="34" a="1"/>
  <c r="L16" i="30" a="1"/>
  <c r="L16" i="30" s="1"/>
  <c r="AS11" i="34" a="1"/>
  <c r="AA31" i="33"/>
  <c r="AC31" i="33" s="1"/>
  <c r="N32" i="17"/>
  <c r="AB32" i="17" s="1"/>
  <c r="AA27" i="33"/>
  <c r="AC27" i="33" s="1"/>
  <c r="N28" i="17"/>
  <c r="AB28" i="17" s="1"/>
  <c r="AA23" i="33"/>
  <c r="AC23" i="33" s="1"/>
  <c r="N24" i="17"/>
  <c r="AB24" i="17" s="1"/>
  <c r="AA19" i="33"/>
  <c r="AC19" i="33" s="1"/>
  <c r="N20" i="17"/>
  <c r="AB20" i="17" s="1"/>
  <c r="AA15" i="33"/>
  <c r="AC15" i="33" s="1"/>
  <c r="N16" i="17"/>
  <c r="AB16" i="17" s="1"/>
  <c r="AA3" i="33"/>
  <c r="AC3" i="33" s="1"/>
  <c r="N4" i="17"/>
  <c r="N5" i="2"/>
  <c r="N15" i="2"/>
  <c r="N27" i="2"/>
  <c r="N26" i="2"/>
  <c r="N12" i="2"/>
  <c r="N25" i="2"/>
  <c r="N9" i="2"/>
  <c r="N28" i="2"/>
  <c r="N8" i="2"/>
  <c r="N21" i="2"/>
  <c r="N34" i="2"/>
  <c r="N20" i="2"/>
  <c r="N10" i="2"/>
  <c r="N29" i="2"/>
  <c r="N13" i="2"/>
  <c r="N7" i="2"/>
  <c r="N22" i="2"/>
  <c r="N33" i="2"/>
  <c r="N19" i="2"/>
  <c r="C35" i="33"/>
  <c r="N36" i="2"/>
  <c r="N14" i="2"/>
  <c r="N24" i="2"/>
  <c r="N23" i="2"/>
  <c r="N4" i="2"/>
  <c r="N6" i="2"/>
  <c r="N35" i="2"/>
  <c r="N32" i="2"/>
  <c r="N37" i="2"/>
  <c r="N18" i="2"/>
  <c r="N31" i="2"/>
  <c r="N17" i="2"/>
  <c r="N38" i="2"/>
  <c r="N11" i="2"/>
  <c r="W7" i="33"/>
  <c r="W35" i="33"/>
  <c r="Z31" i="33"/>
  <c r="X31" i="33"/>
  <c r="Y31" i="33"/>
  <c r="Z23" i="33"/>
  <c r="X23" i="33"/>
  <c r="Y23" i="33"/>
  <c r="Z27" i="33"/>
  <c r="X27" i="33"/>
  <c r="Y27" i="33"/>
  <c r="Z19" i="33"/>
  <c r="X19" i="33"/>
  <c r="Y19" i="33"/>
  <c r="Z11" i="33"/>
  <c r="X11" i="33"/>
  <c r="Y11" i="33"/>
  <c r="W15" i="33"/>
  <c r="V31" i="33"/>
  <c r="U31" i="33"/>
  <c r="T31" i="33"/>
  <c r="S3" i="33"/>
  <c r="V3" i="33" s="1"/>
  <c r="S19" i="33"/>
  <c r="T15" i="33"/>
  <c r="V15" i="33"/>
  <c r="U15" i="33"/>
  <c r="U27" i="33"/>
  <c r="T27" i="33"/>
  <c r="V27" i="33"/>
  <c r="U23" i="33"/>
  <c r="V23" i="33"/>
  <c r="T23" i="33"/>
  <c r="V7" i="33"/>
  <c r="U7" i="33"/>
  <c r="T7" i="33"/>
  <c r="V35" i="33"/>
  <c r="U35" i="33"/>
  <c r="T35" i="33"/>
  <c r="S11" i="33"/>
  <c r="O3" i="33"/>
  <c r="P3" i="33" s="1"/>
  <c r="O7" i="33"/>
  <c r="O35" i="33"/>
  <c r="R31" i="33"/>
  <c r="P31" i="33"/>
  <c r="Q31" i="33"/>
  <c r="R19" i="33"/>
  <c r="P19" i="33"/>
  <c r="Q19" i="33"/>
  <c r="O11" i="33"/>
  <c r="R15" i="33"/>
  <c r="Q15" i="33"/>
  <c r="P15" i="33"/>
  <c r="R23" i="33"/>
  <c r="P23" i="33"/>
  <c r="Q23" i="33"/>
  <c r="O27" i="33"/>
  <c r="N27" i="33"/>
  <c r="L27" i="33"/>
  <c r="M27" i="33"/>
  <c r="K3" i="33"/>
  <c r="L3" i="33" s="1"/>
  <c r="K31" i="33"/>
  <c r="N15" i="33"/>
  <c r="L15" i="33"/>
  <c r="M15" i="33"/>
  <c r="N7" i="33"/>
  <c r="L7" i="33"/>
  <c r="M7" i="33"/>
  <c r="N19" i="33"/>
  <c r="M19" i="33"/>
  <c r="L19" i="33"/>
  <c r="N35" i="33"/>
  <c r="M35" i="33"/>
  <c r="L35" i="33"/>
  <c r="N23" i="33"/>
  <c r="L23" i="33"/>
  <c r="M23" i="33"/>
  <c r="M11" i="33"/>
  <c r="N11" i="33"/>
  <c r="L11" i="33"/>
  <c r="H11" i="33"/>
  <c r="J11" i="33"/>
  <c r="I11" i="33"/>
  <c r="G15" i="33"/>
  <c r="G31" i="33"/>
  <c r="J35" i="33"/>
  <c r="H35" i="33"/>
  <c r="I35" i="33"/>
  <c r="J19" i="33"/>
  <c r="H19" i="33"/>
  <c r="I19" i="33"/>
  <c r="G23" i="33"/>
  <c r="H27" i="33"/>
  <c r="I27" i="33"/>
  <c r="J27" i="33"/>
  <c r="J7" i="33"/>
  <c r="H7" i="33"/>
  <c r="I7" i="33"/>
  <c r="C23" i="33"/>
  <c r="C15" i="33"/>
  <c r="E15" i="33" s="1"/>
  <c r="C7" i="33"/>
  <c r="E7" i="33" s="1"/>
  <c r="F7" i="33" s="1"/>
  <c r="C19" i="33"/>
  <c r="E19" i="33" s="1"/>
  <c r="E35" i="33"/>
  <c r="F35" i="33"/>
  <c r="D35" i="33"/>
  <c r="C31" i="33"/>
  <c r="C27" i="33"/>
  <c r="C11" i="33"/>
  <c r="D7" i="33"/>
  <c r="G3" i="33"/>
  <c r="H3" i="33" s="1"/>
  <c r="W3" i="33"/>
  <c r="X3" i="33" s="1"/>
  <c r="Q3" i="33"/>
  <c r="C3" i="33"/>
  <c r="N35" i="36"/>
  <c r="N23" i="36"/>
  <c r="N28" i="36"/>
  <c r="N36" i="36"/>
  <c r="N24" i="36"/>
  <c r="N37" i="36"/>
  <c r="N13" i="36"/>
  <c r="N6" i="36"/>
  <c r="N7" i="36"/>
  <c r="N8" i="36"/>
  <c r="N10" i="36"/>
  <c r="N17" i="36"/>
  <c r="N14" i="36"/>
  <c r="N16" i="36"/>
  <c r="N11" i="36"/>
  <c r="N12" i="36"/>
  <c r="N4" i="36"/>
  <c r="N38" i="36"/>
  <c r="N39" i="36"/>
  <c r="N18" i="36"/>
  <c r="N5" i="36"/>
  <c r="N15" i="36"/>
  <c r="N9" i="36"/>
  <c r="N29" i="36"/>
  <c r="N30" i="36"/>
  <c r="N19" i="36"/>
  <c r="N25" i="36"/>
  <c r="N20" i="36"/>
  <c r="N32" i="36"/>
  <c r="N31" i="36"/>
  <c r="N26" i="36"/>
  <c r="N21" i="36"/>
  <c r="N33" i="36"/>
  <c r="N27" i="36"/>
  <c r="N34" i="36"/>
  <c r="Z17" i="34" l="1" a="1"/>
  <c r="Z17" i="34" s="1"/>
  <c r="AA17" i="34" a="1"/>
  <c r="AA17" i="34" s="1"/>
  <c r="AS11" i="34"/>
  <c r="AA11" i="34" a="1"/>
  <c r="AA11" i="34" s="1"/>
  <c r="Z11" i="34" a="1"/>
  <c r="Z11" i="34" s="1"/>
  <c r="AD3" i="33"/>
  <c r="AD11" i="33"/>
  <c r="AC11" i="33"/>
  <c r="AD7" i="33"/>
  <c r="AC7" i="33"/>
  <c r="AS15" i="34"/>
  <c r="AA16" i="34" a="1"/>
  <c r="AA16" i="34" s="1"/>
  <c r="Z16" i="34" a="1"/>
  <c r="Z16" i="34" s="1"/>
  <c r="Z15" i="34" a="1"/>
  <c r="Z15" i="34" s="1"/>
  <c r="AA15" i="34" a="1"/>
  <c r="AA15" i="34" s="1"/>
  <c r="N16" i="30"/>
  <c r="N5" i="31"/>
  <c r="N8" i="31"/>
  <c r="N16" i="31"/>
  <c r="N10" i="31"/>
  <c r="N31" i="30"/>
  <c r="N30" i="31"/>
  <c r="N31" i="31"/>
  <c r="N12" i="31"/>
  <c r="N9" i="30"/>
  <c r="N23" i="31"/>
  <c r="N11" i="31"/>
  <c r="N14" i="31"/>
  <c r="N19" i="30"/>
  <c r="N36" i="31"/>
  <c r="N9" i="31"/>
  <c r="N34" i="31"/>
  <c r="N27" i="31"/>
  <c r="N22" i="31"/>
  <c r="N39" i="31"/>
  <c r="N39" i="30"/>
  <c r="N25" i="31"/>
  <c r="N33" i="31"/>
  <c r="N29" i="31"/>
  <c r="N12" i="30"/>
  <c r="N17" i="31"/>
  <c r="N6" i="31"/>
  <c r="N38" i="30"/>
  <c r="N35" i="31"/>
  <c r="N19" i="31"/>
  <c r="N37" i="31"/>
  <c r="N28" i="30"/>
  <c r="AS23" i="34"/>
  <c r="AA23" i="34" a="1"/>
  <c r="AA23" i="34" s="1"/>
  <c r="AA24" i="34" a="1"/>
  <c r="AA24" i="34" s="1"/>
  <c r="Z23" i="34" a="1"/>
  <c r="Z23" i="34" s="1"/>
  <c r="Z24" i="34" a="1"/>
  <c r="Z24" i="34" s="1"/>
  <c r="N24" i="31"/>
  <c r="N4" i="31"/>
  <c r="N8" i="30"/>
  <c r="N33" i="30"/>
  <c r="N23" i="30"/>
  <c r="N27" i="30"/>
  <c r="N7" i="30"/>
  <c r="N36" i="30"/>
  <c r="N11" i="30"/>
  <c r="N21" i="30"/>
  <c r="N13" i="30"/>
  <c r="N22" i="30"/>
  <c r="N18" i="30"/>
  <c r="N20" i="30"/>
  <c r="N32" i="30"/>
  <c r="N25" i="30"/>
  <c r="N29" i="30"/>
  <c r="N6" i="30"/>
  <c r="N35" i="30"/>
  <c r="N5" i="30"/>
  <c r="N30" i="30"/>
  <c r="N24" i="30"/>
  <c r="N14" i="30"/>
  <c r="N4" i="30"/>
  <c r="N15" i="30"/>
  <c r="N34" i="30"/>
  <c r="N26" i="30"/>
  <c r="N37" i="30"/>
  <c r="N17" i="30"/>
  <c r="R39" i="8"/>
  <c r="B39" i="8" s="1" a="1"/>
  <c r="B39" i="8" s="1"/>
  <c r="AD31" i="33"/>
  <c r="AD27" i="33"/>
  <c r="R42" i="8"/>
  <c r="B42" i="8" s="1" a="1"/>
  <c r="B42" i="8" s="1"/>
  <c r="R38" i="8"/>
  <c r="B38" i="8" s="1" a="1"/>
  <c r="B38" i="8" s="1"/>
  <c r="R41" i="8"/>
  <c r="B41" i="8" s="1" a="1"/>
  <c r="B41" i="8" s="1"/>
  <c r="AD23" i="33"/>
  <c r="AB4" i="17"/>
  <c r="B16" i="17" s="1" a="1"/>
  <c r="B16" i="17" s="1"/>
  <c r="AQ15" i="34" s="1" a="1"/>
  <c r="R40" i="8"/>
  <c r="B40" i="8" s="1" a="1"/>
  <c r="B40" i="8" s="1"/>
  <c r="AD19" i="33"/>
  <c r="AD15" i="33"/>
  <c r="F15" i="33"/>
  <c r="R3" i="33"/>
  <c r="D19" i="33"/>
  <c r="F19" i="33"/>
  <c r="Z15" i="33"/>
  <c r="X15" i="33"/>
  <c r="Y15" i="33"/>
  <c r="Z35" i="33"/>
  <c r="X35" i="33"/>
  <c r="Y35" i="33"/>
  <c r="Z7" i="33"/>
  <c r="X7" i="33"/>
  <c r="Y7" i="33"/>
  <c r="V11" i="33"/>
  <c r="U11" i="33"/>
  <c r="T11" i="33"/>
  <c r="U3" i="33"/>
  <c r="T3" i="33"/>
  <c r="T19" i="33"/>
  <c r="U19" i="33"/>
  <c r="V19" i="33"/>
  <c r="R11" i="33"/>
  <c r="Q11" i="33"/>
  <c r="P11" i="33"/>
  <c r="Q27" i="33"/>
  <c r="R27" i="33"/>
  <c r="P27" i="33"/>
  <c r="R35" i="33"/>
  <c r="P35" i="33"/>
  <c r="AE35" i="33" s="1"/>
  <c r="Q35" i="33"/>
  <c r="R7" i="33"/>
  <c r="P7" i="33"/>
  <c r="Q7" i="33"/>
  <c r="N31" i="33"/>
  <c r="L31" i="33"/>
  <c r="M31" i="33"/>
  <c r="M3" i="33"/>
  <c r="N3" i="33"/>
  <c r="I31" i="33"/>
  <c r="H31" i="33"/>
  <c r="J31" i="33"/>
  <c r="I15" i="33"/>
  <c r="H15" i="33"/>
  <c r="J15" i="33"/>
  <c r="J23" i="33"/>
  <c r="I23" i="33"/>
  <c r="H23" i="33"/>
  <c r="E23" i="33"/>
  <c r="F23" i="33"/>
  <c r="D23" i="33"/>
  <c r="E31" i="33"/>
  <c r="F31" i="33"/>
  <c r="D31" i="33"/>
  <c r="D15" i="33"/>
  <c r="E27" i="33"/>
  <c r="F27" i="33"/>
  <c r="D27" i="33"/>
  <c r="AE27" i="33" s="1"/>
  <c r="E11" i="33"/>
  <c r="F11" i="33"/>
  <c r="D11" i="33"/>
  <c r="I3" i="33"/>
  <c r="J3" i="33" s="1"/>
  <c r="E3" i="33"/>
  <c r="F3" i="33" s="1"/>
  <c r="D3" i="33"/>
  <c r="Y3" i="33"/>
  <c r="Z3" i="33" s="1"/>
  <c r="Q9" i="29"/>
  <c r="Q8" i="29"/>
  <c r="Q10" i="29"/>
  <c r="Q12" i="29"/>
  <c r="Q5" i="29"/>
  <c r="Q11" i="29"/>
  <c r="Q7" i="29"/>
  <c r="Q6" i="29"/>
  <c r="Q4" i="29"/>
  <c r="Q4" i="28"/>
  <c r="Q11" i="28"/>
  <c r="Q6" i="28"/>
  <c r="Q5" i="28"/>
  <c r="Q7" i="28"/>
  <c r="Q9" i="28"/>
  <c r="Q10" i="28"/>
  <c r="Q8" i="28"/>
  <c r="Q12" i="28"/>
  <c r="Q9" i="27"/>
  <c r="Q11" i="27"/>
  <c r="Q6" i="27"/>
  <c r="Q12" i="27"/>
  <c r="Q4" i="27"/>
  <c r="Q7" i="27"/>
  <c r="Q8" i="27"/>
  <c r="Q5" i="27"/>
  <c r="Q10" i="27"/>
  <c r="Q10" i="26"/>
  <c r="Q4" i="26"/>
  <c r="Q8" i="26"/>
  <c r="Q7" i="26"/>
  <c r="Q12" i="26"/>
  <c r="Q5" i="26"/>
  <c r="Q6" i="26"/>
  <c r="Q11" i="26"/>
  <c r="Q9" i="26"/>
  <c r="Q5" i="25"/>
  <c r="Q11" i="25"/>
  <c r="Q6" i="25"/>
  <c r="Q10" i="25"/>
  <c r="Q12" i="25"/>
  <c r="Q7" i="25"/>
  <c r="Q9" i="25"/>
  <c r="Q4" i="25"/>
  <c r="Q8" i="25"/>
  <c r="Q9" i="2"/>
  <c r="Q10" i="2"/>
  <c r="Q11" i="2"/>
  <c r="Q12" i="2"/>
  <c r="Q4" i="2"/>
  <c r="Q5" i="2"/>
  <c r="Q6" i="2"/>
  <c r="Q7" i="2"/>
  <c r="Q8" i="2"/>
  <c r="R4" i="8"/>
  <c r="B4" i="8" s="1" a="1"/>
  <c r="B4" i="8" s="1"/>
  <c r="R5" i="8"/>
  <c r="B5" i="8" s="1" a="1"/>
  <c r="B5" i="8" s="1"/>
  <c r="R6" i="8"/>
  <c r="B6" i="8" s="1" a="1"/>
  <c r="B6" i="8" s="1"/>
  <c r="R7" i="8"/>
  <c r="B7" i="8" s="1" a="1"/>
  <c r="B7" i="8" s="1"/>
  <c r="R3" i="8"/>
  <c r="B32" i="17" l="1" a="1"/>
  <c r="B32" i="17" s="1"/>
  <c r="AQ31" i="34" s="1" a="1"/>
  <c r="W31" i="34" s="1" a="1"/>
  <c r="W31" i="34" s="1"/>
  <c r="R10" i="8"/>
  <c r="R14" i="8"/>
  <c r="B14" i="8" s="1" a="1"/>
  <c r="B14" i="8" s="1"/>
  <c r="R12" i="8"/>
  <c r="B12" i="8" s="1" a="1"/>
  <c r="B12" i="8" s="1"/>
  <c r="R11" i="8"/>
  <c r="B11" i="8" s="1" a="1"/>
  <c r="B11" i="8" s="1"/>
  <c r="R13" i="8"/>
  <c r="B13" i="8" s="1" a="1"/>
  <c r="B13" i="8" s="1"/>
  <c r="AE19" i="33"/>
  <c r="T11" i="8"/>
  <c r="I11" i="8" s="1" a="1"/>
  <c r="I11" i="8" s="1"/>
  <c r="T14" i="8"/>
  <c r="I14" i="8" s="1" a="1"/>
  <c r="I14" i="8" s="1"/>
  <c r="T12" i="8"/>
  <c r="I12" i="8" s="1" a="1"/>
  <c r="I12" i="8" s="1"/>
  <c r="T10" i="8"/>
  <c r="T13" i="8"/>
  <c r="I13" i="8" s="1" a="1"/>
  <c r="I13" i="8" s="1"/>
  <c r="B12" i="17" a="1"/>
  <c r="B12" i="17" s="1"/>
  <c r="AQ11" i="34" s="1" a="1"/>
  <c r="AQ11" i="34" s="1"/>
  <c r="C38" i="8" a="1"/>
  <c r="E39" i="8" s="1"/>
  <c r="AF27" i="33"/>
  <c r="B20" i="17" a="1"/>
  <c r="B20" i="17" s="1"/>
  <c r="AQ19" i="34" s="1" a="1"/>
  <c r="AQ19" i="34" s="1"/>
  <c r="B36" i="17" a="1"/>
  <c r="B36" i="17" s="1"/>
  <c r="AQ35" i="34" s="1" a="1"/>
  <c r="AQ35" i="34" s="1"/>
  <c r="B4" i="17" a="1"/>
  <c r="B4" i="17" s="1"/>
  <c r="AQ3" i="34" s="1" a="1"/>
  <c r="AQ3" i="34" s="1"/>
  <c r="W19" i="34" a="1"/>
  <c r="W19" i="34" s="1"/>
  <c r="B28" i="17" a="1"/>
  <c r="B28" i="17" s="1"/>
  <c r="AQ27" i="34" s="1" a="1"/>
  <c r="B8" i="17" a="1"/>
  <c r="B8" i="17" s="1"/>
  <c r="AQ7" i="34" s="1" a="1"/>
  <c r="AQ7" i="34" s="1"/>
  <c r="B24" i="17" a="1"/>
  <c r="B24" i="17" s="1"/>
  <c r="AQ23" i="34" s="1" a="1"/>
  <c r="AF19" i="33"/>
  <c r="AQ15" i="34"/>
  <c r="W15" i="34" a="1"/>
  <c r="W15" i="34" s="1"/>
  <c r="AE7" i="33"/>
  <c r="AF7" i="33"/>
  <c r="AF15" i="33"/>
  <c r="AF11" i="33"/>
  <c r="AE31" i="33"/>
  <c r="AE11" i="33"/>
  <c r="AE3" i="33"/>
  <c r="AF35" i="33"/>
  <c r="AF31" i="33"/>
  <c r="AE15" i="33"/>
  <c r="AE23" i="33"/>
  <c r="AF23" i="33"/>
  <c r="AF3" i="33"/>
  <c r="R4" i="29" a="1"/>
  <c r="R4" i="28" a="1"/>
  <c r="R4" i="27" a="1"/>
  <c r="R4" i="26" a="1"/>
  <c r="R4" i="25" a="1"/>
  <c r="R4" i="2" a="1"/>
  <c r="B3" i="8" a="1"/>
  <c r="B3" i="8" s="1"/>
  <c r="C3" i="8" a="1"/>
  <c r="AQ31" i="34" l="1"/>
  <c r="B10" i="8" a="1"/>
  <c r="B10" i="8" s="1"/>
  <c r="C10" i="8" a="1"/>
  <c r="J10" i="8" a="1"/>
  <c r="I10" i="8" a="1"/>
  <c r="I10" i="8" s="1"/>
  <c r="AQ27" i="34"/>
  <c r="W27" i="34" a="1"/>
  <c r="W27" i="34" s="1"/>
  <c r="W3" i="34" a="1"/>
  <c r="W3" i="34" s="1"/>
  <c r="E42" i="8"/>
  <c r="Q42" i="8"/>
  <c r="D42" i="8" s="1"/>
  <c r="AQ23" i="34"/>
  <c r="W23" i="34" a="1"/>
  <c r="W23" i="34" s="1"/>
  <c r="E40" i="8"/>
  <c r="Q41" i="8"/>
  <c r="D41" i="8" s="1"/>
  <c r="E41" i="8"/>
  <c r="Q40" i="8"/>
  <c r="D40" i="8" s="1"/>
  <c r="C38" i="8"/>
  <c r="E38" i="8" s="1"/>
  <c r="Q39" i="8"/>
  <c r="D39" i="8" s="1"/>
  <c r="AG35" i="33"/>
  <c r="AG3" i="33"/>
  <c r="AG7" i="33"/>
  <c r="AG19" i="33"/>
  <c r="AG23" i="33"/>
  <c r="AG15" i="33"/>
  <c r="AG27" i="33"/>
  <c r="AG31" i="33"/>
  <c r="AG11" i="33"/>
  <c r="T8" i="29"/>
  <c r="T6" i="29"/>
  <c r="R4" i="29"/>
  <c r="S8" i="29"/>
  <c r="S6" i="29"/>
  <c r="T7" i="29"/>
  <c r="T11" i="29"/>
  <c r="S12" i="29"/>
  <c r="T9" i="29"/>
  <c r="T10" i="29"/>
  <c r="T12" i="29"/>
  <c r="S5" i="29"/>
  <c r="S11" i="29"/>
  <c r="S10" i="29"/>
  <c r="S9" i="29"/>
  <c r="T5" i="29"/>
  <c r="S7" i="29"/>
  <c r="S12" i="28"/>
  <c r="S11" i="28"/>
  <c r="T8" i="28"/>
  <c r="S10" i="28"/>
  <c r="T9" i="28"/>
  <c r="T10" i="28"/>
  <c r="T7" i="28"/>
  <c r="T11" i="28"/>
  <c r="T5" i="28"/>
  <c r="S7" i="28"/>
  <c r="S9" i="28"/>
  <c r="S6" i="28"/>
  <c r="S8" i="28"/>
  <c r="R4" i="28"/>
  <c r="T6" i="28"/>
  <c r="S5" i="28"/>
  <c r="T12" i="28"/>
  <c r="T12" i="27"/>
  <c r="T10" i="27"/>
  <c r="T9" i="27"/>
  <c r="S9" i="27"/>
  <c r="S12" i="27"/>
  <c r="T11" i="27"/>
  <c r="S6" i="27"/>
  <c r="S11" i="27"/>
  <c r="S7" i="27"/>
  <c r="T5" i="27"/>
  <c r="T6" i="27"/>
  <c r="T8" i="27"/>
  <c r="S5" i="27"/>
  <c r="S8" i="27"/>
  <c r="S10" i="27"/>
  <c r="R4" i="27"/>
  <c r="T7" i="27"/>
  <c r="S11" i="26"/>
  <c r="T10" i="26"/>
  <c r="R4" i="26"/>
  <c r="T11" i="26"/>
  <c r="S9" i="26"/>
  <c r="T6" i="26"/>
  <c r="T9" i="26"/>
  <c r="T12" i="26"/>
  <c r="S6" i="26"/>
  <c r="S8" i="26"/>
  <c r="T7" i="26"/>
  <c r="S7" i="26"/>
  <c r="T8" i="26"/>
  <c r="T5" i="26"/>
  <c r="S5" i="26"/>
  <c r="S10" i="26"/>
  <c r="S12" i="26"/>
  <c r="S6" i="25"/>
  <c r="S8" i="25"/>
  <c r="T6" i="25"/>
  <c r="S10" i="25"/>
  <c r="S9" i="25"/>
  <c r="R4" i="25"/>
  <c r="S12" i="25"/>
  <c r="T9" i="25"/>
  <c r="T11" i="25"/>
  <c r="T12" i="25"/>
  <c r="T5" i="25"/>
  <c r="S11" i="25"/>
  <c r="T8" i="25"/>
  <c r="S7" i="25"/>
  <c r="T10" i="25"/>
  <c r="S5" i="25"/>
  <c r="T7" i="25"/>
  <c r="T5" i="2"/>
  <c r="S9" i="2"/>
  <c r="T10" i="2"/>
  <c r="R4" i="2"/>
  <c r="S10" i="2"/>
  <c r="T11" i="2"/>
  <c r="T6" i="2"/>
  <c r="S8" i="2"/>
  <c r="T12" i="2"/>
  <c r="S5" i="2"/>
  <c r="S6" i="2"/>
  <c r="T7" i="2"/>
  <c r="S12" i="2"/>
  <c r="T8" i="2"/>
  <c r="S7" i="2"/>
  <c r="S11" i="2"/>
  <c r="T9" i="2"/>
  <c r="E5" i="8"/>
  <c r="E6" i="8"/>
  <c r="Q4" i="8"/>
  <c r="D4" i="8" s="1"/>
  <c r="Q5" i="8"/>
  <c r="D5" i="8" s="1"/>
  <c r="Q7" i="8"/>
  <c r="D7" i="8" s="1"/>
  <c r="E4" i="8"/>
  <c r="Q6" i="8"/>
  <c r="D6" i="8" s="1"/>
  <c r="C3" i="8"/>
  <c r="E7" i="8"/>
  <c r="E12" i="8" l="1"/>
  <c r="E14" i="8"/>
  <c r="E11" i="8"/>
  <c r="Q12" i="8"/>
  <c r="D12" i="8" s="1"/>
  <c r="Q14" i="8"/>
  <c r="D14" i="8" s="1"/>
  <c r="Q11" i="8"/>
  <c r="D11" i="8" s="1"/>
  <c r="E13" i="8"/>
  <c r="C10" i="8"/>
  <c r="Q13" i="8"/>
  <c r="D13" i="8" s="1"/>
  <c r="L12" i="8"/>
  <c r="L11" i="8"/>
  <c r="L14" i="8"/>
  <c r="S13" i="8"/>
  <c r="K13" i="8" s="1"/>
  <c r="S12" i="8"/>
  <c r="K12" i="8" s="1"/>
  <c r="S14" i="8"/>
  <c r="K14" i="8" s="1"/>
  <c r="J10" i="8"/>
  <c r="L13" i="8"/>
  <c r="S11" i="8"/>
  <c r="K11" i="8" s="1"/>
  <c r="Q38" i="8"/>
  <c r="D38" i="8" s="1"/>
  <c r="T41" i="8"/>
  <c r="I41" i="8" s="1" a="1"/>
  <c r="I41" i="8" s="1"/>
  <c r="T42" i="8"/>
  <c r="I42" i="8" s="1" a="1"/>
  <c r="I42" i="8" s="1"/>
  <c r="T39" i="8"/>
  <c r="I39" i="8" s="1" a="1"/>
  <c r="I39" i="8" s="1"/>
  <c r="T38" i="8"/>
  <c r="I38" i="8" s="1" a="1"/>
  <c r="I38" i="8" s="1"/>
  <c r="T40" i="8"/>
  <c r="I40" i="8" s="1" a="1"/>
  <c r="I40" i="8" s="1"/>
  <c r="AF4" i="28"/>
  <c r="B4" i="28" s="1" a="1"/>
  <c r="B4" i="28" s="1"/>
  <c r="AF5" i="28"/>
  <c r="B5" i="28" s="1" a="1"/>
  <c r="B5" i="28" s="1"/>
  <c r="AF19" i="28"/>
  <c r="B19" i="28" s="1" a="1"/>
  <c r="B19" i="28" s="1"/>
  <c r="AF33" i="28"/>
  <c r="B33" i="28" s="1" a="1"/>
  <c r="B33" i="28" s="1"/>
  <c r="AF6" i="28"/>
  <c r="B6" i="28" s="1" a="1"/>
  <c r="B6" i="28" s="1"/>
  <c r="AF20" i="28"/>
  <c r="B20" i="28" s="1" a="1"/>
  <c r="B20" i="28" s="1"/>
  <c r="AF34" i="28"/>
  <c r="B34" i="28" s="1" a="1"/>
  <c r="B34" i="28" s="1"/>
  <c r="AF17" i="28"/>
  <c r="B17" i="28" s="1" a="1"/>
  <c r="B17" i="28" s="1"/>
  <c r="AF7" i="28"/>
  <c r="B7" i="28" s="1" a="1"/>
  <c r="B7" i="28" s="1"/>
  <c r="AF21" i="28"/>
  <c r="B21" i="28" s="1" a="1"/>
  <c r="B21" i="28" s="1"/>
  <c r="AF35" i="28"/>
  <c r="B35" i="28" s="1" a="1"/>
  <c r="B35" i="28" s="1"/>
  <c r="AF31" i="28"/>
  <c r="B31" i="28" s="1" a="1"/>
  <c r="B31" i="28" s="1"/>
  <c r="AF8" i="28"/>
  <c r="B8" i="28" s="1" a="1"/>
  <c r="B8" i="28" s="1"/>
  <c r="AF22" i="28"/>
  <c r="B22" i="28" s="1" a="1"/>
  <c r="B22" i="28" s="1"/>
  <c r="AF36" i="28"/>
  <c r="B36" i="28" s="1" a="1"/>
  <c r="B36" i="28" s="1"/>
  <c r="AF25" i="28"/>
  <c r="B25" i="28" s="1" a="1"/>
  <c r="B25" i="28" s="1"/>
  <c r="AF9" i="28"/>
  <c r="B9" i="28" s="1" a="1"/>
  <c r="B9" i="28" s="1"/>
  <c r="AF23" i="28"/>
  <c r="B23" i="28" s="1" a="1"/>
  <c r="B23" i="28" s="1"/>
  <c r="AF37" i="28"/>
  <c r="B37" i="28" s="1" a="1"/>
  <c r="B37" i="28" s="1"/>
  <c r="AF18" i="28"/>
  <c r="B18" i="28" s="1" a="1"/>
  <c r="B18" i="28" s="1"/>
  <c r="AF10" i="28"/>
  <c r="B10" i="28" s="1" a="1"/>
  <c r="B10" i="28" s="1"/>
  <c r="AF24" i="28"/>
  <c r="B24" i="28" s="1" a="1"/>
  <c r="B24" i="28" s="1"/>
  <c r="AF38" i="28"/>
  <c r="B38" i="28" s="1" a="1"/>
  <c r="B38" i="28" s="1"/>
  <c r="AF11" i="28"/>
  <c r="B11" i="28" s="1" a="1"/>
  <c r="B11" i="28" s="1"/>
  <c r="AF12" i="28"/>
  <c r="B12" i="28" s="1" a="1"/>
  <c r="B12" i="28" s="1"/>
  <c r="AF26" i="28"/>
  <c r="B26" i="28" s="1" a="1"/>
  <c r="B26" i="28" s="1"/>
  <c r="AF13" i="28"/>
  <c r="B13" i="28" s="1" a="1"/>
  <c r="B13" i="28" s="1"/>
  <c r="AF27" i="28"/>
  <c r="B27" i="28" s="1" a="1"/>
  <c r="B27" i="28" s="1"/>
  <c r="AF14" i="28"/>
  <c r="B14" i="28" s="1" a="1"/>
  <c r="B14" i="28" s="1"/>
  <c r="AF28" i="28"/>
  <c r="B28" i="28" s="1" a="1"/>
  <c r="B28" i="28" s="1"/>
  <c r="AF15" i="28"/>
  <c r="B15" i="28" s="1" a="1"/>
  <c r="B15" i="28" s="1"/>
  <c r="AF29" i="28"/>
  <c r="B29" i="28" s="1" a="1"/>
  <c r="B29" i="28" s="1"/>
  <c r="AF16" i="28"/>
  <c r="B16" i="28" s="1" a="1"/>
  <c r="B16" i="28" s="1"/>
  <c r="AF32" i="28"/>
  <c r="B32" i="28" s="1" a="1"/>
  <c r="B32" i="28" s="1"/>
  <c r="AF30" i="28"/>
  <c r="B30" i="28" s="1" a="1"/>
  <c r="B30" i="28" s="1"/>
  <c r="AF4" i="29"/>
  <c r="B4" i="29" s="1" a="1"/>
  <c r="B4" i="29" s="1"/>
  <c r="AF5" i="29"/>
  <c r="B5" i="29" s="1" a="1"/>
  <c r="B5" i="29" s="1"/>
  <c r="AF19" i="29"/>
  <c r="B19" i="29" s="1" a="1"/>
  <c r="B19" i="29" s="1"/>
  <c r="AF33" i="29"/>
  <c r="B33" i="29" s="1" a="1"/>
  <c r="B33" i="29" s="1"/>
  <c r="AF29" i="29"/>
  <c r="B29" i="29" s="1" a="1"/>
  <c r="B29" i="29" s="1"/>
  <c r="AF6" i="29"/>
  <c r="B6" i="29" s="1" a="1"/>
  <c r="B6" i="29" s="1"/>
  <c r="AF20" i="29"/>
  <c r="B20" i="29" s="1" a="1"/>
  <c r="B20" i="29" s="1"/>
  <c r="AF34" i="29"/>
  <c r="B34" i="29" s="1" a="1"/>
  <c r="B34" i="29" s="1"/>
  <c r="AF7" i="29"/>
  <c r="B7" i="29" s="1" a="1"/>
  <c r="B7" i="29" s="1"/>
  <c r="AF21" i="29"/>
  <c r="B21" i="29" s="1" a="1"/>
  <c r="B21" i="29" s="1"/>
  <c r="AF35" i="29"/>
  <c r="B35" i="29" s="1" a="1"/>
  <c r="B35" i="29" s="1"/>
  <c r="AF38" i="29"/>
  <c r="B38" i="29" s="1" a="1"/>
  <c r="B38" i="29" s="1"/>
  <c r="AF31" i="29"/>
  <c r="B31" i="29" s="1" a="1"/>
  <c r="B31" i="29" s="1"/>
  <c r="AF32" i="29"/>
  <c r="B32" i="29" s="1" a="1"/>
  <c r="B32" i="29" s="1"/>
  <c r="AF8" i="29"/>
  <c r="B8" i="29" s="1" a="1"/>
  <c r="B8" i="29" s="1"/>
  <c r="AF22" i="29"/>
  <c r="B22" i="29" s="1" a="1"/>
  <c r="B22" i="29" s="1"/>
  <c r="AF36" i="29"/>
  <c r="B36" i="29" s="1" a="1"/>
  <c r="B36" i="29" s="1"/>
  <c r="AF24" i="29"/>
  <c r="B24" i="29" s="1" a="1"/>
  <c r="B24" i="29" s="1"/>
  <c r="AF9" i="29"/>
  <c r="B9" i="29" s="1" a="1"/>
  <c r="B9" i="29" s="1"/>
  <c r="AF23" i="29"/>
  <c r="B23" i="29" s="1" a="1"/>
  <c r="B23" i="29" s="1"/>
  <c r="AF37" i="29"/>
  <c r="B37" i="29" s="1" a="1"/>
  <c r="B37" i="29" s="1"/>
  <c r="AF16" i="29"/>
  <c r="B16" i="29" s="1" a="1"/>
  <c r="B16" i="29" s="1"/>
  <c r="AF10" i="29"/>
  <c r="B10" i="29" s="1" a="1"/>
  <c r="B10" i="29" s="1"/>
  <c r="AF11" i="29"/>
  <c r="B11" i="29" s="1" a="1"/>
  <c r="B11" i="29" s="1"/>
  <c r="AF25" i="29"/>
  <c r="B25" i="29" s="1" a="1"/>
  <c r="B25" i="29" s="1"/>
  <c r="AF39" i="29"/>
  <c r="B39" i="29" s="1" a="1"/>
  <c r="B39" i="29" s="1"/>
  <c r="AF12" i="29"/>
  <c r="B12" i="29" s="1" a="1"/>
  <c r="B12" i="29" s="1"/>
  <c r="AF26" i="29"/>
  <c r="B26" i="29" s="1" a="1"/>
  <c r="B26" i="29" s="1"/>
  <c r="AF14" i="29"/>
  <c r="B14" i="29" s="1" a="1"/>
  <c r="B14" i="29" s="1"/>
  <c r="AF28" i="29"/>
  <c r="B28" i="29" s="1" a="1"/>
  <c r="B28" i="29" s="1"/>
  <c r="AF15" i="29"/>
  <c r="B15" i="29" s="1" a="1"/>
  <c r="B15" i="29" s="1"/>
  <c r="AF17" i="29"/>
  <c r="B17" i="29" s="1" a="1"/>
  <c r="B17" i="29" s="1"/>
  <c r="AF18" i="29"/>
  <c r="B18" i="29" s="1" a="1"/>
  <c r="B18" i="29" s="1"/>
  <c r="AF13" i="29"/>
  <c r="B13" i="29" s="1" a="1"/>
  <c r="B13" i="29" s="1"/>
  <c r="AF27" i="29"/>
  <c r="B27" i="29" s="1" a="1"/>
  <c r="B27" i="29" s="1"/>
  <c r="AF30" i="29"/>
  <c r="B30" i="29" s="1" a="1"/>
  <c r="B30" i="29" s="1"/>
  <c r="AF39" i="28"/>
  <c r="B39" i="28" s="1" a="1"/>
  <c r="B39" i="28" s="1"/>
  <c r="AF4" i="27"/>
  <c r="B4" i="27" s="1" a="1"/>
  <c r="B4" i="27" s="1"/>
  <c r="AF5" i="27"/>
  <c r="B5" i="27" s="1" a="1"/>
  <c r="B5" i="27" s="1"/>
  <c r="AF19" i="27"/>
  <c r="B19" i="27" s="1" a="1"/>
  <c r="B19" i="27" s="1"/>
  <c r="AF33" i="27"/>
  <c r="B33" i="27" s="1" a="1"/>
  <c r="B33" i="27" s="1"/>
  <c r="AF15" i="27"/>
  <c r="B15" i="27" s="1" a="1"/>
  <c r="B15" i="27" s="1"/>
  <c r="AF6" i="27"/>
  <c r="B6" i="27" s="1" a="1"/>
  <c r="B6" i="27" s="1"/>
  <c r="AF20" i="27"/>
  <c r="B20" i="27" s="1" a="1"/>
  <c r="B20" i="27" s="1"/>
  <c r="AF34" i="27"/>
  <c r="B34" i="27" s="1" a="1"/>
  <c r="B34" i="27" s="1"/>
  <c r="AF7" i="27"/>
  <c r="B7" i="27" s="1" a="1"/>
  <c r="B7" i="27" s="1"/>
  <c r="AF21" i="27"/>
  <c r="B21" i="27" s="1" a="1"/>
  <c r="B21" i="27" s="1"/>
  <c r="AF35" i="27"/>
  <c r="B35" i="27" s="1" a="1"/>
  <c r="B35" i="27" s="1"/>
  <c r="AF29" i="27"/>
  <c r="B29" i="27" s="1" a="1"/>
  <c r="B29" i="27" s="1"/>
  <c r="AF8" i="27"/>
  <c r="B8" i="27" s="1" a="1"/>
  <c r="B8" i="27" s="1"/>
  <c r="AF22" i="27"/>
  <c r="B22" i="27" s="1" a="1"/>
  <c r="B22" i="27" s="1"/>
  <c r="AF36" i="27"/>
  <c r="B36" i="27" s="1" a="1"/>
  <c r="B36" i="27" s="1"/>
  <c r="AF16" i="27"/>
  <c r="B16" i="27" s="1" a="1"/>
  <c r="B16" i="27" s="1"/>
  <c r="AF9" i="27"/>
  <c r="B9" i="27" s="1" a="1"/>
  <c r="B9" i="27" s="1"/>
  <c r="AF23" i="27"/>
  <c r="B23" i="27" s="1" a="1"/>
  <c r="B23" i="27" s="1"/>
  <c r="AF37" i="27"/>
  <c r="B37" i="27" s="1" a="1"/>
  <c r="B37" i="27" s="1"/>
  <c r="AF30" i="27"/>
  <c r="B30" i="27" s="1" a="1"/>
  <c r="B30" i="27" s="1"/>
  <c r="AF17" i="27"/>
  <c r="B17" i="27" s="1" a="1"/>
  <c r="B17" i="27" s="1"/>
  <c r="AF32" i="27"/>
  <c r="B32" i="27" s="1" a="1"/>
  <c r="B32" i="27" s="1"/>
  <c r="AF10" i="27"/>
  <c r="B10" i="27" s="1" a="1"/>
  <c r="B10" i="27" s="1"/>
  <c r="AF24" i="27"/>
  <c r="B24" i="27" s="1" a="1"/>
  <c r="B24" i="27" s="1"/>
  <c r="AF38" i="27"/>
  <c r="B38" i="27" s="1" a="1"/>
  <c r="B38" i="27" s="1"/>
  <c r="AF11" i="27"/>
  <c r="B11" i="27" s="1" a="1"/>
  <c r="B11" i="27" s="1"/>
  <c r="AF25" i="27"/>
  <c r="B25" i="27" s="1" a="1"/>
  <c r="B25" i="27" s="1"/>
  <c r="AF39" i="27"/>
  <c r="B39" i="27" s="1" a="1"/>
  <c r="B39" i="27" s="1"/>
  <c r="AF31" i="27"/>
  <c r="B31" i="27" s="1" a="1"/>
  <c r="B31" i="27" s="1"/>
  <c r="AF12" i="27"/>
  <c r="B12" i="27" s="1" a="1"/>
  <c r="B12" i="27" s="1"/>
  <c r="AF26" i="27"/>
  <c r="B26" i="27" s="1" a="1"/>
  <c r="B26" i="27" s="1"/>
  <c r="AF18" i="27"/>
  <c r="B18" i="27" s="1" a="1"/>
  <c r="B18" i="27" s="1"/>
  <c r="AF13" i="27"/>
  <c r="B13" i="27" s="1" a="1"/>
  <c r="B13" i="27" s="1"/>
  <c r="AF27" i="27"/>
  <c r="B27" i="27" s="1" a="1"/>
  <c r="B27" i="27" s="1"/>
  <c r="AF14" i="27"/>
  <c r="B14" i="27" s="1" a="1"/>
  <c r="B14" i="27" s="1"/>
  <c r="AF28" i="27"/>
  <c r="B28" i="27" s="1" a="1"/>
  <c r="B28" i="27" s="1"/>
  <c r="AF5" i="26"/>
  <c r="B5" i="26" s="1" a="1"/>
  <c r="B5" i="26" s="1"/>
  <c r="AF19" i="26"/>
  <c r="B19" i="26" s="1" a="1"/>
  <c r="B19" i="26" s="1"/>
  <c r="AF33" i="26"/>
  <c r="B33" i="26" s="1" a="1"/>
  <c r="B33" i="26" s="1"/>
  <c r="AF38" i="26"/>
  <c r="B38" i="26" s="1" a="1"/>
  <c r="B38" i="26" s="1"/>
  <c r="AF29" i="26"/>
  <c r="B29" i="26" s="1" a="1"/>
  <c r="B29" i="26" s="1"/>
  <c r="AF16" i="26"/>
  <c r="B16" i="26" s="1" a="1"/>
  <c r="B16" i="26" s="1"/>
  <c r="AF18" i="26"/>
  <c r="B18" i="26" s="1" a="1"/>
  <c r="B18" i="26" s="1"/>
  <c r="AF6" i="26"/>
  <c r="B6" i="26" s="1" a="1"/>
  <c r="B6" i="26" s="1"/>
  <c r="AF20" i="26"/>
  <c r="B20" i="26" s="1" a="1"/>
  <c r="B20" i="26" s="1"/>
  <c r="AF34" i="26"/>
  <c r="B34" i="26" s="1" a="1"/>
  <c r="B34" i="26" s="1"/>
  <c r="AF23" i="26"/>
  <c r="B23" i="26" s="1" a="1"/>
  <c r="B23" i="26" s="1"/>
  <c r="AF10" i="26"/>
  <c r="B10" i="26" s="1" a="1"/>
  <c r="B10" i="26" s="1"/>
  <c r="AF31" i="26"/>
  <c r="B31" i="26" s="1" a="1"/>
  <c r="B31" i="26" s="1"/>
  <c r="AF32" i="26"/>
  <c r="B32" i="26" s="1" a="1"/>
  <c r="B32" i="26" s="1"/>
  <c r="AF7" i="26"/>
  <c r="B7" i="26" s="1" a="1"/>
  <c r="B7" i="26" s="1"/>
  <c r="AF21" i="26"/>
  <c r="B21" i="26" s="1" a="1"/>
  <c r="B21" i="26" s="1"/>
  <c r="AF35" i="26"/>
  <c r="B35" i="26" s="1" a="1"/>
  <c r="B35" i="26" s="1"/>
  <c r="AF8" i="26"/>
  <c r="B8" i="26" s="1" a="1"/>
  <c r="B8" i="26" s="1"/>
  <c r="AF22" i="26"/>
  <c r="B22" i="26" s="1" a="1"/>
  <c r="B22" i="26" s="1"/>
  <c r="AF36" i="26"/>
  <c r="B36" i="26" s="1" a="1"/>
  <c r="B36" i="26" s="1"/>
  <c r="AF37" i="26"/>
  <c r="B37" i="26" s="1" a="1"/>
  <c r="B37" i="26" s="1"/>
  <c r="AF30" i="26"/>
  <c r="B30" i="26" s="1" a="1"/>
  <c r="B30" i="26" s="1"/>
  <c r="AF9" i="26"/>
  <c r="B9" i="26" s="1" a="1"/>
  <c r="B9" i="26" s="1"/>
  <c r="AF24" i="26"/>
  <c r="B24" i="26" s="1" a="1"/>
  <c r="B24" i="26" s="1"/>
  <c r="AF11" i="26"/>
  <c r="B11" i="26" s="1" a="1"/>
  <c r="B11" i="26" s="1"/>
  <c r="AF25" i="26"/>
  <c r="B25" i="26" s="1" a="1"/>
  <c r="B25" i="26" s="1"/>
  <c r="AF39" i="26"/>
  <c r="B39" i="26" s="1" a="1"/>
  <c r="B39" i="26" s="1"/>
  <c r="AF12" i="26"/>
  <c r="B12" i="26" s="1" a="1"/>
  <c r="B12" i="26" s="1"/>
  <c r="AF26" i="26"/>
  <c r="B26" i="26" s="1" a="1"/>
  <c r="B26" i="26" s="1"/>
  <c r="AF13" i="26"/>
  <c r="B13" i="26" s="1" a="1"/>
  <c r="B13" i="26" s="1"/>
  <c r="AF27" i="26"/>
  <c r="B27" i="26" s="1" a="1"/>
  <c r="B27" i="26" s="1"/>
  <c r="AF14" i="26"/>
  <c r="B14" i="26" s="1" a="1"/>
  <c r="B14" i="26" s="1"/>
  <c r="AF28" i="26"/>
  <c r="B28" i="26" s="1" a="1"/>
  <c r="B28" i="26" s="1"/>
  <c r="AF15" i="26"/>
  <c r="B15" i="26" s="1" a="1"/>
  <c r="B15" i="26" s="1"/>
  <c r="AF17" i="26"/>
  <c r="B17" i="26" s="1" a="1"/>
  <c r="B17" i="26" s="1"/>
  <c r="AF4" i="26"/>
  <c r="B4" i="26" s="1" a="1"/>
  <c r="B4" i="26" s="1"/>
  <c r="AF4" i="25"/>
  <c r="B4" i="25" s="1" a="1"/>
  <c r="B4" i="25" s="1"/>
  <c r="AF5" i="25"/>
  <c r="B5" i="25" s="1" a="1"/>
  <c r="B5" i="25" s="1"/>
  <c r="AF19" i="25"/>
  <c r="B19" i="25" s="1" a="1"/>
  <c r="B19" i="25" s="1"/>
  <c r="AF33" i="25"/>
  <c r="B33" i="25" s="1" a="1"/>
  <c r="B33" i="25" s="1"/>
  <c r="AF26" i="25"/>
  <c r="B26" i="25" s="1" a="1"/>
  <c r="B26" i="25" s="1"/>
  <c r="AF17" i="25"/>
  <c r="B17" i="25" s="1" a="1"/>
  <c r="B17" i="25" s="1"/>
  <c r="AF18" i="25"/>
  <c r="B18" i="25" s="1" a="1"/>
  <c r="B18" i="25" s="1"/>
  <c r="AF6" i="25"/>
  <c r="B6" i="25" s="1" a="1"/>
  <c r="B6" i="25" s="1"/>
  <c r="AF20" i="25"/>
  <c r="B20" i="25" s="1" a="1"/>
  <c r="B20" i="25" s="1"/>
  <c r="AF34" i="25"/>
  <c r="B34" i="25" s="1" a="1"/>
  <c r="B34" i="25" s="1"/>
  <c r="AF27" i="25"/>
  <c r="B27" i="25" s="1" a="1"/>
  <c r="B27" i="25" s="1"/>
  <c r="AF16" i="25"/>
  <c r="B16" i="25" s="1" a="1"/>
  <c r="B16" i="25" s="1"/>
  <c r="AF31" i="25"/>
  <c r="B31" i="25" s="1" a="1"/>
  <c r="B31" i="25" s="1"/>
  <c r="AF7" i="25"/>
  <c r="B7" i="25" s="1" a="1"/>
  <c r="B7" i="25" s="1"/>
  <c r="AF21" i="25"/>
  <c r="B21" i="25" s="1" a="1"/>
  <c r="B21" i="25" s="1"/>
  <c r="AF35" i="25"/>
  <c r="B35" i="25" s="1" a="1"/>
  <c r="B35" i="25" s="1"/>
  <c r="AF30" i="25"/>
  <c r="B30" i="25" s="1" a="1"/>
  <c r="B30" i="25" s="1"/>
  <c r="AF8" i="25"/>
  <c r="B8" i="25" s="1" a="1"/>
  <c r="B8" i="25" s="1"/>
  <c r="AF22" i="25"/>
  <c r="B22" i="25" s="1" a="1"/>
  <c r="B22" i="25" s="1"/>
  <c r="AF36" i="25"/>
  <c r="B36" i="25" s="1" a="1"/>
  <c r="B36" i="25" s="1"/>
  <c r="AF28" i="25"/>
  <c r="B28" i="25" s="1" a="1"/>
  <c r="B28" i="25" s="1"/>
  <c r="AF9" i="25"/>
  <c r="B9" i="25" s="1" a="1"/>
  <c r="B9" i="25" s="1"/>
  <c r="AF23" i="25"/>
  <c r="B23" i="25" s="1" a="1"/>
  <c r="B23" i="25" s="1"/>
  <c r="AF37" i="25"/>
  <c r="B37" i="25" s="1" a="1"/>
  <c r="B37" i="25" s="1"/>
  <c r="AF10" i="25"/>
  <c r="B10" i="25" s="1" a="1"/>
  <c r="B10" i="25" s="1"/>
  <c r="AF24" i="25"/>
  <c r="B24" i="25" s="1" a="1"/>
  <c r="B24" i="25" s="1"/>
  <c r="AF38" i="25"/>
  <c r="B38" i="25" s="1" a="1"/>
  <c r="B38" i="25" s="1"/>
  <c r="AF14" i="25"/>
  <c r="B14" i="25" s="1" a="1"/>
  <c r="B14" i="25" s="1"/>
  <c r="AF32" i="25"/>
  <c r="B32" i="25" s="1" a="1"/>
  <c r="B32" i="25" s="1"/>
  <c r="AF11" i="25"/>
  <c r="B11" i="25" s="1" a="1"/>
  <c r="B11" i="25" s="1"/>
  <c r="AF25" i="25"/>
  <c r="B25" i="25" s="1" a="1"/>
  <c r="B25" i="25" s="1"/>
  <c r="AF39" i="25"/>
  <c r="B39" i="25" s="1" a="1"/>
  <c r="B39" i="25" s="1"/>
  <c r="AF12" i="25"/>
  <c r="B12" i="25" s="1" a="1"/>
  <c r="B12" i="25" s="1"/>
  <c r="AF13" i="25"/>
  <c r="B13" i="25" s="1" a="1"/>
  <c r="B13" i="25" s="1"/>
  <c r="AF15" i="25"/>
  <c r="B15" i="25" s="1" a="1"/>
  <c r="B15" i="25" s="1"/>
  <c r="AF29" i="25"/>
  <c r="B29" i="25" s="1" a="1"/>
  <c r="B29" i="25" s="1"/>
  <c r="AF5" i="2"/>
  <c r="B5" i="2" s="1" a="1"/>
  <c r="B5" i="2" s="1"/>
  <c r="AF19" i="2"/>
  <c r="B19" i="2" s="1" a="1"/>
  <c r="B19" i="2" s="1"/>
  <c r="AF33" i="2"/>
  <c r="B33" i="2" s="1" a="1"/>
  <c r="B33" i="2" s="1"/>
  <c r="AF30" i="2"/>
  <c r="B30" i="2" s="1" a="1"/>
  <c r="B30" i="2" s="1"/>
  <c r="AF32" i="2"/>
  <c r="B32" i="2" s="1" a="1"/>
  <c r="B32" i="2" s="1"/>
  <c r="AF6" i="2"/>
  <c r="B6" i="2" s="1" a="1"/>
  <c r="B6" i="2" s="1"/>
  <c r="AF20" i="2"/>
  <c r="B20" i="2" s="1" a="1"/>
  <c r="B20" i="2" s="1"/>
  <c r="AF34" i="2"/>
  <c r="B34" i="2" s="1" a="1"/>
  <c r="B34" i="2" s="1"/>
  <c r="AF28" i="2"/>
  <c r="B28" i="2" s="1" a="1"/>
  <c r="B28" i="2" s="1"/>
  <c r="AF29" i="2"/>
  <c r="B29" i="2" s="1" a="1"/>
  <c r="B29" i="2" s="1"/>
  <c r="AF16" i="2"/>
  <c r="B16" i="2" s="1" a="1"/>
  <c r="B16" i="2" s="1"/>
  <c r="AF7" i="2"/>
  <c r="B7" i="2" s="1" a="1"/>
  <c r="B7" i="2" s="1"/>
  <c r="AF21" i="2"/>
  <c r="B21" i="2" s="1" a="1"/>
  <c r="B21" i="2" s="1"/>
  <c r="AF35" i="2"/>
  <c r="B35" i="2" s="1" a="1"/>
  <c r="B35" i="2" s="1"/>
  <c r="AF18" i="2"/>
  <c r="B18" i="2" s="1" a="1"/>
  <c r="B18" i="2" s="1"/>
  <c r="AF8" i="2"/>
  <c r="B8" i="2" s="1" a="1"/>
  <c r="B8" i="2" s="1"/>
  <c r="AF22" i="2"/>
  <c r="B22" i="2" s="1" a="1"/>
  <c r="B22" i="2" s="1"/>
  <c r="AF36" i="2"/>
  <c r="B36" i="2" s="1" a="1"/>
  <c r="B36" i="2" s="1"/>
  <c r="AF15" i="2"/>
  <c r="B15" i="2" s="1" a="1"/>
  <c r="B15" i="2" s="1"/>
  <c r="AF9" i="2"/>
  <c r="B9" i="2" s="1" a="1"/>
  <c r="B9" i="2" s="1"/>
  <c r="AF23" i="2"/>
  <c r="B23" i="2" s="1" a="1"/>
  <c r="B23" i="2" s="1"/>
  <c r="AF37" i="2"/>
  <c r="B37" i="2" s="1" a="1"/>
  <c r="B37" i="2" s="1"/>
  <c r="AF10" i="2"/>
  <c r="B10" i="2" s="1" a="1"/>
  <c r="B10" i="2" s="1"/>
  <c r="AF24" i="2"/>
  <c r="B24" i="2" s="1" a="1"/>
  <c r="B24" i="2" s="1"/>
  <c r="AF38" i="2"/>
  <c r="B38" i="2" s="1" a="1"/>
  <c r="B38" i="2" s="1"/>
  <c r="AF11" i="2"/>
  <c r="B11" i="2" s="1" a="1"/>
  <c r="B11" i="2" s="1"/>
  <c r="AF25" i="2"/>
  <c r="B25" i="2" s="1" a="1"/>
  <c r="B25" i="2" s="1"/>
  <c r="AF39" i="2"/>
  <c r="B39" i="2" s="1" a="1"/>
  <c r="B39" i="2" s="1"/>
  <c r="AF31" i="2"/>
  <c r="B31" i="2" s="1" a="1"/>
  <c r="B31" i="2" s="1"/>
  <c r="AF12" i="2"/>
  <c r="B12" i="2" s="1" a="1"/>
  <c r="B12" i="2" s="1"/>
  <c r="AF26" i="2"/>
  <c r="B26" i="2" s="1" a="1"/>
  <c r="B26" i="2" s="1"/>
  <c r="AF14" i="2"/>
  <c r="B14" i="2" s="1" a="1"/>
  <c r="B14" i="2" s="1"/>
  <c r="AF13" i="2"/>
  <c r="B13" i="2" s="1" a="1"/>
  <c r="B13" i="2" s="1"/>
  <c r="AF27" i="2"/>
  <c r="B27" i="2" s="1" a="1"/>
  <c r="B27" i="2" s="1"/>
  <c r="AF17" i="2"/>
  <c r="B17" i="2" s="1" a="1"/>
  <c r="B17" i="2" s="1"/>
  <c r="AF4" i="2"/>
  <c r="B4" i="2" s="1" a="1"/>
  <c r="B4" i="2" s="1"/>
  <c r="S4" i="29"/>
  <c r="T4" i="29"/>
  <c r="T4" i="28"/>
  <c r="S4" i="28"/>
  <c r="T4" i="27"/>
  <c r="S4" i="27"/>
  <c r="T4" i="26"/>
  <c r="S4" i="26"/>
  <c r="T4" i="25"/>
  <c r="S4" i="25"/>
  <c r="S4" i="2"/>
  <c r="T4" i="2"/>
  <c r="Q3" i="8"/>
  <c r="D3" i="8" s="1"/>
  <c r="E3" i="8"/>
  <c r="E10" i="8" l="1"/>
  <c r="Q10" i="8"/>
  <c r="D10" i="8" s="1"/>
  <c r="L10" i="8"/>
  <c r="S10" i="8"/>
  <c r="K10" i="8" s="1"/>
  <c r="AD7" i="2"/>
  <c r="AD4" i="29"/>
  <c r="AD10" i="29"/>
  <c r="AD7" i="29"/>
  <c r="AD11" i="29"/>
  <c r="AD9" i="29"/>
  <c r="AD8" i="29"/>
  <c r="AD6" i="29"/>
  <c r="AD5" i="29"/>
  <c r="AD4" i="26"/>
  <c r="AD4" i="27"/>
  <c r="AD4" i="28"/>
  <c r="AD9" i="28"/>
  <c r="AD10" i="28"/>
  <c r="AD8" i="28"/>
  <c r="AD7" i="28"/>
  <c r="AD11" i="28"/>
  <c r="AD6" i="28"/>
  <c r="AD5" i="28"/>
  <c r="AD8" i="27"/>
  <c r="AD10" i="27"/>
  <c r="AD9" i="27"/>
  <c r="AD7" i="27"/>
  <c r="AD11" i="27"/>
  <c r="AD5" i="27"/>
  <c r="AD6" i="27"/>
  <c r="AD4" i="25"/>
  <c r="AD7" i="26"/>
  <c r="AD8" i="26"/>
  <c r="AD5" i="26"/>
  <c r="AD10" i="26"/>
  <c r="AD11" i="26"/>
  <c r="AD6" i="26"/>
  <c r="AD9" i="26"/>
  <c r="AD9" i="25"/>
  <c r="AD11" i="25"/>
  <c r="AD5" i="25"/>
  <c r="AD8" i="25"/>
  <c r="AD10" i="25"/>
  <c r="AD6" i="25"/>
  <c r="AD7" i="25"/>
  <c r="AD10" i="2"/>
  <c r="AD9" i="2"/>
  <c r="AD11" i="2"/>
  <c r="AD6" i="2"/>
  <c r="AD8" i="2"/>
  <c r="AD5" i="2"/>
  <c r="AD4" i="2"/>
  <c r="J38" i="8" a="1"/>
  <c r="AO11" i="34" a="1"/>
  <c r="AO11" i="34" s="1"/>
  <c r="AO31" i="34" a="1"/>
  <c r="AO31" i="34" s="1"/>
  <c r="AO35" i="34" a="1"/>
  <c r="AO35" i="34" s="1"/>
  <c r="AO3" i="34" a="1"/>
  <c r="AO23" i="34" a="1"/>
  <c r="AO23" i="34" s="1"/>
  <c r="AG27" i="34" a="1"/>
  <c r="AG27" i="34" s="1"/>
  <c r="AO27" i="34" a="1"/>
  <c r="AO27" i="34" s="1"/>
  <c r="AI7" i="34" a="1"/>
  <c r="AI7" i="34" s="1"/>
  <c r="AO19" i="34" a="1"/>
  <c r="AO19" i="34" s="1"/>
  <c r="AK35" i="34" a="1"/>
  <c r="AK35" i="34" s="1"/>
  <c r="AO15" i="34" a="1"/>
  <c r="AO15" i="34" s="1"/>
  <c r="AM19" i="34" a="1"/>
  <c r="AM19" i="34" s="1"/>
  <c r="AM3" i="34" a="1"/>
  <c r="AM3" i="34" s="1"/>
  <c r="AO7" i="34" a="1"/>
  <c r="AO7" i="34" s="1"/>
  <c r="AM11" i="34" a="1"/>
  <c r="AM11" i="34" s="1"/>
  <c r="AM35" i="34" a="1"/>
  <c r="AM35" i="34" s="1"/>
  <c r="AG3" i="34" a="1"/>
  <c r="AM15" i="34" a="1"/>
  <c r="AM15" i="34" s="1"/>
  <c r="AK23" i="34" a="1"/>
  <c r="AK23" i="34" s="1"/>
  <c r="AM7" i="34" a="1"/>
  <c r="AM7" i="34" s="1"/>
  <c r="AK3" i="34" a="1"/>
  <c r="AK3" i="34" s="1"/>
  <c r="AM23" i="34" a="1"/>
  <c r="AM23" i="34" s="1"/>
  <c r="AM31" i="34" a="1"/>
  <c r="AM31" i="34" s="1"/>
  <c r="AM27" i="34" a="1"/>
  <c r="AM27" i="34" s="1"/>
  <c r="AK7" i="34" a="1"/>
  <c r="AK7" i="34" s="1"/>
  <c r="AI35" i="34" a="1"/>
  <c r="AI35" i="34" s="1"/>
  <c r="AK27" i="34" a="1"/>
  <c r="AK27" i="34" s="1"/>
  <c r="AK11" i="34" a="1"/>
  <c r="AK11" i="34" s="1"/>
  <c r="AK31" i="34" a="1"/>
  <c r="AK31" i="34" s="1"/>
  <c r="AK19" i="34" a="1"/>
  <c r="AK19" i="34" s="1"/>
  <c r="AK15" i="34" a="1"/>
  <c r="AK15" i="34" s="1"/>
  <c r="AI23" i="34" a="1"/>
  <c r="AI23" i="34" s="1"/>
  <c r="AI31" i="34" a="1"/>
  <c r="AI31" i="34" s="1"/>
  <c r="AG35" i="34" a="1"/>
  <c r="AG35" i="34" s="1"/>
  <c r="AI19" i="34" a="1"/>
  <c r="AI19" i="34" s="1"/>
  <c r="AG23" i="34" a="1"/>
  <c r="AG23" i="34" s="1"/>
  <c r="AI27" i="34" a="1"/>
  <c r="AI27" i="34" s="1"/>
  <c r="AI3" i="34" a="1"/>
  <c r="AI3" i="34" s="1"/>
  <c r="AI15" i="34" a="1"/>
  <c r="AI15" i="34" s="1"/>
  <c r="AI11" i="34" a="1"/>
  <c r="AI11" i="34" s="1"/>
  <c r="AG15" i="34" a="1"/>
  <c r="AG15" i="34" s="1"/>
  <c r="AG31" i="34" a="1"/>
  <c r="AG31" i="34" s="1"/>
  <c r="AG11" i="34" a="1"/>
  <c r="AG11" i="34" s="1"/>
  <c r="AG19" i="34" a="1"/>
  <c r="AG19" i="34" s="1"/>
  <c r="AG7" i="34" a="1"/>
  <c r="AG7" i="34" s="1"/>
  <c r="AE11" i="34" a="1"/>
  <c r="AE27" i="34" a="1"/>
  <c r="AE19" i="34" a="1"/>
  <c r="AE23" i="34" a="1"/>
  <c r="AE31" i="34" a="1"/>
  <c r="AE15" i="34" a="1"/>
  <c r="AE7" i="34" a="1"/>
  <c r="AE3" i="34" a="1"/>
  <c r="AE35" i="34" a="1"/>
  <c r="AE35" i="34" s="1"/>
  <c r="K42" i="8" l="1"/>
  <c r="L39" i="8"/>
  <c r="L40" i="8"/>
  <c r="L41" i="8"/>
  <c r="L42" i="8"/>
  <c r="AE23" i="34"/>
  <c r="C23" i="34" a="1"/>
  <c r="C23" i="34" s="1"/>
  <c r="C24" i="34" a="1"/>
  <c r="C24" i="34" s="1"/>
  <c r="B23" i="34" a="1"/>
  <c r="B23" i="34" s="1"/>
  <c r="B24" i="34" a="1"/>
  <c r="B24" i="34" s="1"/>
  <c r="AE19" i="34"/>
  <c r="B19" i="34" a="1"/>
  <c r="B19" i="34" s="1"/>
  <c r="B20" i="34" a="1"/>
  <c r="B20" i="34" s="1"/>
  <c r="B21" i="34" a="1"/>
  <c r="B21" i="34" s="1"/>
  <c r="B22" i="34" a="1"/>
  <c r="B22" i="34" s="1"/>
  <c r="C19" i="34" a="1"/>
  <c r="C19" i="34" s="1"/>
  <c r="C20" i="34" a="1"/>
  <c r="C20" i="34" s="1"/>
  <c r="C21" i="34" a="1"/>
  <c r="C21" i="34" s="1"/>
  <c r="C22" i="34" a="1"/>
  <c r="C22" i="34" s="1"/>
  <c r="AE11" i="34"/>
  <c r="C13" i="34" a="1"/>
  <c r="C13" i="34" s="1"/>
  <c r="C14" i="34" a="1"/>
  <c r="C14" i="34" s="1"/>
  <c r="B11" i="34" a="1"/>
  <c r="B11" i="34" s="1"/>
  <c r="B12" i="34" a="1"/>
  <c r="B12" i="34" s="1"/>
  <c r="B13" i="34" a="1"/>
  <c r="B13" i="34" s="1"/>
  <c r="B14" i="34" a="1"/>
  <c r="B14" i="34" s="1"/>
  <c r="C11" i="34" a="1"/>
  <c r="C11" i="34" s="1"/>
  <c r="C12" i="34" a="1"/>
  <c r="C12" i="34" s="1"/>
  <c r="AE31" i="34"/>
  <c r="C31" i="34" a="1"/>
  <c r="C31" i="34" s="1"/>
  <c r="C32" i="34" a="1"/>
  <c r="C32" i="34" s="1"/>
  <c r="B31" i="34" a="1"/>
  <c r="B31" i="34" s="1"/>
  <c r="B32" i="34" a="1"/>
  <c r="B32" i="34" s="1"/>
  <c r="B8" i="34" a="1"/>
  <c r="B8" i="34" s="1"/>
  <c r="B9" i="34" a="1"/>
  <c r="B9" i="34" s="1"/>
  <c r="C8" i="34" a="1"/>
  <c r="C8" i="34" s="1"/>
  <c r="C9" i="34" a="1"/>
  <c r="C9" i="34" s="1"/>
  <c r="AE27" i="34"/>
  <c r="C27" i="34" a="1"/>
  <c r="C27" i="34" s="1"/>
  <c r="B27" i="34" a="1"/>
  <c r="B27" i="34" s="1"/>
  <c r="AE15" i="34"/>
  <c r="C15" i="34" a="1"/>
  <c r="C15" i="34" s="1"/>
  <c r="C17" i="34" a="1"/>
  <c r="C17" i="34" s="1"/>
  <c r="C16" i="34" a="1"/>
  <c r="C16" i="34" s="1"/>
  <c r="C18" i="34" a="1"/>
  <c r="C18" i="34" s="1"/>
  <c r="B16" i="34" a="1"/>
  <c r="B16" i="34" s="1"/>
  <c r="B15" i="34" a="1"/>
  <c r="B15" i="34" s="1"/>
  <c r="B17" i="34" a="1"/>
  <c r="B17" i="34" s="1"/>
  <c r="B18" i="34" a="1"/>
  <c r="B18" i="34" s="1"/>
  <c r="T35" i="8"/>
  <c r="I35" i="8" s="1" a="1"/>
  <c r="I35" i="8" s="1"/>
  <c r="T32" i="8"/>
  <c r="I32" i="8" s="1" a="1"/>
  <c r="I32" i="8" s="1"/>
  <c r="T33" i="8"/>
  <c r="I33" i="8" s="1" a="1"/>
  <c r="I33" i="8" s="1"/>
  <c r="T34" i="8"/>
  <c r="I34" i="8" s="1" a="1"/>
  <c r="I34" i="8" s="1"/>
  <c r="T31" i="8"/>
  <c r="R35" i="8"/>
  <c r="B35" i="8" s="1" a="1"/>
  <c r="B35" i="8" s="1"/>
  <c r="R32" i="8"/>
  <c r="B32" i="8" s="1" a="1"/>
  <c r="B32" i="8" s="1"/>
  <c r="R31" i="8"/>
  <c r="R33" i="8"/>
  <c r="B33" i="8" s="1" a="1"/>
  <c r="B33" i="8" s="1"/>
  <c r="R34" i="8"/>
  <c r="B34" i="8" s="1" a="1"/>
  <c r="B34" i="8" s="1"/>
  <c r="R18" i="8"/>
  <c r="B18" i="8" s="1" a="1"/>
  <c r="B18" i="8" s="1"/>
  <c r="T20" i="8"/>
  <c r="I20" i="8" s="1" a="1"/>
  <c r="I20" i="8" s="1"/>
  <c r="T21" i="8"/>
  <c r="I21" i="8" s="1" a="1"/>
  <c r="I21" i="8" s="1"/>
  <c r="T18" i="8"/>
  <c r="I18" i="8" s="1" a="1"/>
  <c r="I18" i="8" s="1"/>
  <c r="T17" i="8"/>
  <c r="T19" i="8"/>
  <c r="I19" i="8" s="1" a="1"/>
  <c r="I19" i="8" s="1"/>
  <c r="R26" i="8"/>
  <c r="B26" i="8" s="1" a="1"/>
  <c r="B26" i="8" s="1"/>
  <c r="R21" i="8"/>
  <c r="B21" i="8" s="1" a="1"/>
  <c r="B21" i="8" s="1"/>
  <c r="R17" i="8"/>
  <c r="R19" i="8"/>
  <c r="B19" i="8" s="1" a="1"/>
  <c r="B19" i="8" s="1"/>
  <c r="R20" i="8"/>
  <c r="B20" i="8" s="1" a="1"/>
  <c r="B20" i="8" s="1"/>
  <c r="T28" i="8"/>
  <c r="I28" i="8" s="1" a="1"/>
  <c r="I28" i="8" s="1"/>
  <c r="R24" i="8"/>
  <c r="R28" i="8"/>
  <c r="B28" i="8" s="1" a="1"/>
  <c r="B28" i="8" s="1"/>
  <c r="R25" i="8"/>
  <c r="B25" i="8" s="1" a="1"/>
  <c r="B25" i="8" s="1"/>
  <c r="R27" i="8"/>
  <c r="B27" i="8" s="1" a="1"/>
  <c r="B27" i="8" s="1"/>
  <c r="T24" i="8"/>
  <c r="T27" i="8"/>
  <c r="I27" i="8" s="1" a="1"/>
  <c r="I27" i="8" s="1"/>
  <c r="T26" i="8"/>
  <c r="I26" i="8" s="1" a="1"/>
  <c r="I26" i="8" s="1"/>
  <c r="T25" i="8"/>
  <c r="I25" i="8" s="1" a="1"/>
  <c r="I25" i="8" s="1"/>
  <c r="AE7" i="34"/>
  <c r="B7" i="34" a="1"/>
  <c r="B7" i="34" s="1"/>
  <c r="C7" i="34" a="1"/>
  <c r="C7" i="34" s="1"/>
  <c r="K40" i="8"/>
  <c r="K39" i="8"/>
  <c r="J38" i="8"/>
  <c r="L38" i="8" s="1"/>
  <c r="K41" i="8"/>
  <c r="AG3" i="34"/>
  <c r="E3" i="34" a="1"/>
  <c r="E3" i="34" s="1"/>
  <c r="D3" i="34" a="1"/>
  <c r="D3" i="34" s="1"/>
  <c r="B5" i="34" a="1"/>
  <c r="B5" i="34" s="1"/>
  <c r="C5" i="34" a="1"/>
  <c r="C5" i="34" s="1"/>
  <c r="V5" i="34" a="1"/>
  <c r="V5" i="34" s="1"/>
  <c r="U5" i="34" a="1"/>
  <c r="U5" i="34" s="1"/>
  <c r="T5" i="34" a="1"/>
  <c r="T5" i="34" s="1"/>
  <c r="S5" i="34" a="1"/>
  <c r="S5" i="34" s="1"/>
  <c r="R5" i="34" a="1"/>
  <c r="R5" i="34" s="1"/>
  <c r="R4" i="34" a="1"/>
  <c r="R4" i="34" s="1"/>
  <c r="U4" i="34" a="1"/>
  <c r="U4" i="34" s="1"/>
  <c r="V4" i="34" a="1"/>
  <c r="V4" i="34" s="1"/>
  <c r="T4" i="34" a="1"/>
  <c r="T4" i="34" s="1"/>
  <c r="S4" i="34" a="1"/>
  <c r="S4" i="34" s="1"/>
  <c r="AO3" i="34"/>
  <c r="T3" i="34" a="1"/>
  <c r="T3" i="34" s="1"/>
  <c r="U3" i="34" a="1"/>
  <c r="U3" i="34" s="1"/>
  <c r="S3" i="34" a="1"/>
  <c r="S3" i="34" s="1"/>
  <c r="V3" i="34" a="1"/>
  <c r="V3" i="34" s="1"/>
  <c r="R3" i="34" a="1"/>
  <c r="R3" i="34" s="1"/>
  <c r="C4" i="34" a="1"/>
  <c r="C4" i="34" s="1"/>
  <c r="B4" i="34" a="1"/>
  <c r="B4" i="34" s="1"/>
  <c r="AE3" i="34"/>
  <c r="C3" i="34" a="1"/>
  <c r="C3" i="34" s="1"/>
  <c r="B3" i="34" a="1"/>
  <c r="B3" i="34" s="1"/>
  <c r="I31" i="8" l="1" a="1"/>
  <c r="I31" i="8" s="1"/>
  <c r="J31" i="8" a="1"/>
  <c r="B31" i="8" a="1"/>
  <c r="B31" i="8" s="1"/>
  <c r="C31" i="8" a="1"/>
  <c r="I17" i="8" a="1"/>
  <c r="I17" i="8" s="1"/>
  <c r="J17" i="8" a="1"/>
  <c r="C17" i="8" a="1"/>
  <c r="B17" i="8" a="1"/>
  <c r="B17" i="8" s="1"/>
  <c r="B24" i="8" a="1"/>
  <c r="B24" i="8" s="1"/>
  <c r="C24" i="8" a="1"/>
  <c r="I24" i="8" a="1"/>
  <c r="I24" i="8" s="1"/>
  <c r="J24" i="8" a="1"/>
  <c r="K38" i="8"/>
  <c r="M34" i="8" l="1"/>
  <c r="O34" i="8"/>
  <c r="L32" i="8"/>
  <c r="M33" i="8"/>
  <c r="O33" i="8"/>
  <c r="N33" i="8"/>
  <c r="L35" i="8"/>
  <c r="S35" i="8"/>
  <c r="K35" i="8" s="1"/>
  <c r="N35" i="8"/>
  <c r="L33" i="8"/>
  <c r="M32" i="8"/>
  <c r="O32" i="8"/>
  <c r="N32" i="8"/>
  <c r="M35" i="8"/>
  <c r="N34" i="8"/>
  <c r="J31" i="8"/>
  <c r="O35" i="8"/>
  <c r="L34" i="8"/>
  <c r="S34" i="8"/>
  <c r="K34" i="8" s="1"/>
  <c r="S32" i="8"/>
  <c r="K32" i="8" s="1"/>
  <c r="S33" i="8"/>
  <c r="K33" i="8" s="1"/>
  <c r="G34" i="8"/>
  <c r="Q32" i="8"/>
  <c r="D32" i="8" s="1"/>
  <c r="F35" i="8"/>
  <c r="Q33" i="8"/>
  <c r="D33" i="8" s="1"/>
  <c r="F33" i="8"/>
  <c r="E34" i="8"/>
  <c r="F34" i="8"/>
  <c r="G32" i="8"/>
  <c r="C31" i="8"/>
  <c r="E32" i="8"/>
  <c r="Q34" i="8"/>
  <c r="D34" i="8" s="1"/>
  <c r="Q35" i="8"/>
  <c r="D35" i="8" s="1"/>
  <c r="F32" i="8"/>
  <c r="G35" i="8"/>
  <c r="G33" i="8"/>
  <c r="E35" i="8"/>
  <c r="E33" i="8"/>
  <c r="L19" i="8"/>
  <c r="N20" i="8"/>
  <c r="L18" i="8"/>
  <c r="M19" i="8"/>
  <c r="M18" i="8"/>
  <c r="S18" i="8"/>
  <c r="K18" i="8" s="1"/>
  <c r="L20" i="8"/>
  <c r="M21" i="8"/>
  <c r="L21" i="8"/>
  <c r="S19" i="8"/>
  <c r="K19" i="8" s="1"/>
  <c r="N21" i="8"/>
  <c r="S21" i="8"/>
  <c r="K21" i="8" s="1"/>
  <c r="S20" i="8"/>
  <c r="K20" i="8" s="1"/>
  <c r="N19" i="8"/>
  <c r="J17" i="8"/>
  <c r="M20" i="8"/>
  <c r="N18" i="8"/>
  <c r="C17" i="8"/>
  <c r="E21" i="8"/>
  <c r="G19" i="8"/>
  <c r="G18" i="8"/>
  <c r="F21" i="8"/>
  <c r="E18" i="8"/>
  <c r="F19" i="8"/>
  <c r="Q20" i="8"/>
  <c r="D20" i="8" s="1"/>
  <c r="Q19" i="8"/>
  <c r="D19" i="8" s="1"/>
  <c r="F20" i="8"/>
  <c r="E19" i="8"/>
  <c r="Q18" i="8"/>
  <c r="D18" i="8" s="1"/>
  <c r="F18" i="8"/>
  <c r="G21" i="8"/>
  <c r="G20" i="8"/>
  <c r="E20" i="8"/>
  <c r="Q21" i="8"/>
  <c r="D21" i="8" s="1"/>
  <c r="Q25" i="8"/>
  <c r="D25" i="8" s="1"/>
  <c r="E26" i="8"/>
  <c r="Q27" i="8"/>
  <c r="D27" i="8" s="1"/>
  <c r="Q26" i="8"/>
  <c r="D26" i="8" s="1"/>
  <c r="E28" i="8"/>
  <c r="E27" i="8"/>
  <c r="E25" i="8"/>
  <c r="Q28" i="8"/>
  <c r="D28" i="8" s="1"/>
  <c r="C24" i="8"/>
  <c r="L25" i="8"/>
  <c r="L27" i="8"/>
  <c r="L28" i="8"/>
  <c r="S26" i="8"/>
  <c r="K26" i="8" s="1"/>
  <c r="S27" i="8"/>
  <c r="K27" i="8" s="1"/>
  <c r="J24" i="8"/>
  <c r="L26" i="8"/>
  <c r="S28" i="8"/>
  <c r="K28" i="8" s="1"/>
  <c r="S25" i="8"/>
  <c r="K25" i="8" s="1"/>
  <c r="N31" i="8" l="1"/>
  <c r="L31" i="8"/>
  <c r="M31" i="8"/>
  <c r="O31" i="8"/>
  <c r="S31" i="8"/>
  <c r="K31" i="8" s="1"/>
  <c r="F31" i="8"/>
  <c r="G31" i="8"/>
  <c r="E31" i="8"/>
  <c r="Q31" i="8"/>
  <c r="D31" i="8" s="1"/>
  <c r="N17" i="8"/>
  <c r="S17" i="8"/>
  <c r="K17" i="8" s="1"/>
  <c r="L17" i="8"/>
  <c r="M17" i="8"/>
  <c r="E17" i="8"/>
  <c r="F17" i="8"/>
  <c r="Q17" i="8"/>
  <c r="D17" i="8" s="1"/>
  <c r="G17" i="8"/>
  <c r="E24" i="8"/>
  <c r="Q24" i="8"/>
  <c r="D24" i="8" s="1"/>
  <c r="L24" i="8"/>
  <c r="S24" i="8"/>
  <c r="K2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<sst xmlns="http://schemas.openxmlformats.org/spreadsheetml/2006/main" count="1239" uniqueCount="415">
  <si>
    <t>Instructions</t>
  </si>
  <si>
    <r>
      <t xml:space="preserve">• This tab book is designed to be used in Excel for the Web, which is free for everyone with a Microsoft account, found below. </t>
    </r>
    <r>
      <rPr>
        <i/>
        <sz val="14"/>
        <color theme="1"/>
        <rFont val="Calibri"/>
        <family val="2"/>
      </rPr>
      <t>Do not use Google Sheets or an older version of Excel, as this will mess up many formulas.</t>
    </r>
  </si>
  <si>
    <t>https://excel.cloud.microsoft/</t>
  </si>
  <si>
    <t>• Once you have opened this spreadsheet you may need to copy it so you can gain ownership. This can be done in 2 ways: in the top right corner, there may be a green button that says, "Edit a Copy". Click that and it will automatically go into Excel for the Web. If that doesn't show up, press File &gt; Save As &gt; Download a Copy. You will then need to upload that copy into your Excel for the Web (Upload button is in the top right corner on the home screen).</t>
  </si>
  <si>
    <t>• Just like Google Sheets, there are sharing options in Excel for the Web. On the top right corner of the webpage there is a green button that says "Share".  You can then enable the sheet to be editable or just viewable by anyone with the link, or by only a select few (using their Microsoft accounts).</t>
  </si>
  <si>
    <t>• If you would rather not share the tab book with anyone, here is a link where you can download a Google-friendly sheet of just the "Entries" tab, where your region can sign up and then you can just copy and paste it into this tab book:</t>
  </si>
  <si>
    <t>Region Tab Book Sign-up Sheet</t>
  </si>
  <si>
    <t>• Make sure to add all scoring and rankings to an IE sheet before declaring finals round. Any changes could change the list of participants in the finalists table.</t>
  </si>
  <si>
    <t>• If an individual event has a no-show to one or two rounds, make sure to mark their rank in that round as 4, otherwise their total rank will be miscalculated. If they didn't show up to all 3 rounds, you can keep it blank.</t>
  </si>
  <si>
    <t>• The "For State Reps" sheet is an easy way for state reps to copy and paste your region results into the state tab book. At the end of the competition, make sure to email them a copy of your spreadsheet. In the top left corner press File &gt; Save As &gt; Download a Copy. You would then attach that to your email to your State Rep.</t>
  </si>
  <si>
    <t>• If you have any questions, feel free to email me at rrwillardson@outlook.com. If there is an emergency, my number is (435) 616-1231.</t>
  </si>
  <si>
    <t>Humorous Monologue</t>
  </si>
  <si>
    <t>Dramatic Monologue</t>
  </si>
  <si>
    <t>Classical Scene</t>
  </si>
  <si>
    <t>Contemporary Scene</t>
  </si>
  <si>
    <t>Pantomime</t>
  </si>
  <si>
    <t>Musical Theatre</t>
  </si>
  <si>
    <t>One-Act Play</t>
  </si>
  <si>
    <t>Costume Design</t>
  </si>
  <si>
    <t>Scenic Design</t>
  </si>
  <si>
    <t>Lighting Design</t>
  </si>
  <si>
    <t>School</t>
  </si>
  <si>
    <t>Number</t>
  </si>
  <si>
    <t>Name</t>
  </si>
  <si>
    <t>Title of Monologue</t>
  </si>
  <si>
    <t>Title of Scene</t>
  </si>
  <si>
    <t>Title of Pantomime</t>
  </si>
  <si>
    <t>Title of Play</t>
  </si>
  <si>
    <t>A</t>
  </si>
  <si>
    <t>A-101</t>
  </si>
  <si>
    <t>A-201</t>
  </si>
  <si>
    <t>A-301</t>
  </si>
  <si>
    <t>A-401</t>
  </si>
  <si>
    <t>A-501</t>
  </si>
  <si>
    <t>A-601</t>
  </si>
  <si>
    <t>A-701</t>
  </si>
  <si>
    <t>A-801</t>
  </si>
  <si>
    <t>A-901</t>
  </si>
  <si>
    <t>A-111</t>
  </si>
  <si>
    <t>A-102</t>
  </si>
  <si>
    <t>A-202</t>
  </si>
  <si>
    <t>A-302</t>
  </si>
  <si>
    <t>A-402</t>
  </si>
  <si>
    <t>A-502</t>
  </si>
  <si>
    <t>A-602</t>
  </si>
  <si>
    <t>A-802</t>
  </si>
  <si>
    <t>A-902</t>
  </si>
  <si>
    <t>A-112</t>
  </si>
  <si>
    <t>A-103</t>
  </si>
  <si>
    <t>A-203</t>
  </si>
  <si>
    <t>A-303</t>
  </si>
  <si>
    <t>A-403</t>
  </si>
  <si>
    <t>A-503</t>
  </si>
  <si>
    <t>A-603</t>
  </si>
  <si>
    <t>A-803</t>
  </si>
  <si>
    <t>A-903</t>
  </si>
  <si>
    <t>A-113</t>
  </si>
  <si>
    <t>A-104</t>
  </si>
  <si>
    <t>A-204</t>
  </si>
  <si>
    <t>A-304</t>
  </si>
  <si>
    <t>A-404</t>
  </si>
  <si>
    <t>A-504</t>
  </si>
  <si>
    <t>A-604</t>
  </si>
  <si>
    <t>A-804</t>
  </si>
  <si>
    <t>A-904</t>
  </si>
  <si>
    <t>A-114</t>
  </si>
  <si>
    <t>B</t>
  </si>
  <si>
    <t>B-101</t>
  </si>
  <si>
    <t>B-201</t>
  </si>
  <si>
    <t>B-301</t>
  </si>
  <si>
    <t>B-401</t>
  </si>
  <si>
    <t>B-501</t>
  </si>
  <si>
    <t>B-601</t>
  </si>
  <si>
    <t>B-701</t>
  </si>
  <si>
    <t/>
  </si>
  <si>
    <t>B-801</t>
  </si>
  <si>
    <t>B-901</t>
  </si>
  <si>
    <t>B-111</t>
  </si>
  <si>
    <t>B-102</t>
  </si>
  <si>
    <t>B-202</t>
  </si>
  <si>
    <t>B-302</t>
  </si>
  <si>
    <t>B-402</t>
  </si>
  <si>
    <t>B-502</t>
  </si>
  <si>
    <t>B-602</t>
  </si>
  <si>
    <t>B-802</t>
  </si>
  <si>
    <t>B-902</t>
  </si>
  <si>
    <t>B-112</t>
  </si>
  <si>
    <t>B-103</t>
  </si>
  <si>
    <t>B-203</t>
  </si>
  <si>
    <t>B-303</t>
  </si>
  <si>
    <t>B-403</t>
  </si>
  <si>
    <t>B-503</t>
  </si>
  <si>
    <t>B-603</t>
  </si>
  <si>
    <t>B-803</t>
  </si>
  <si>
    <t>B-903</t>
  </si>
  <si>
    <t>B-113</t>
  </si>
  <si>
    <t>B-104</t>
  </si>
  <si>
    <t>B-204</t>
  </si>
  <si>
    <t>B-304</t>
  </si>
  <si>
    <t>B-404</t>
  </si>
  <si>
    <t>B-504</t>
  </si>
  <si>
    <t>B-604</t>
  </si>
  <si>
    <t>B-804</t>
  </si>
  <si>
    <t>B-904</t>
  </si>
  <si>
    <t>B-114</t>
  </si>
  <si>
    <t>C</t>
  </si>
  <si>
    <t>C-101</t>
  </si>
  <si>
    <t>C-201</t>
  </si>
  <si>
    <t>C-301</t>
  </si>
  <si>
    <t>C-401</t>
  </si>
  <si>
    <t>C-501</t>
  </si>
  <si>
    <t>C-601</t>
  </si>
  <si>
    <t>C-701</t>
  </si>
  <si>
    <t>C-801</t>
  </si>
  <si>
    <t>C-901</t>
  </si>
  <si>
    <t>C-111</t>
  </si>
  <si>
    <t>C-102</t>
  </si>
  <si>
    <t>C-202</t>
  </si>
  <si>
    <t>C-302</t>
  </si>
  <si>
    <t>C-402</t>
  </si>
  <si>
    <t>C-502</t>
  </si>
  <si>
    <t>C-602</t>
  </si>
  <si>
    <t>C-802</t>
  </si>
  <si>
    <t>C-902</t>
  </si>
  <si>
    <t>C-112</t>
  </si>
  <si>
    <t>C-103</t>
  </si>
  <si>
    <t>C-203</t>
  </si>
  <si>
    <t>C-303</t>
  </si>
  <si>
    <t>C-403</t>
  </si>
  <si>
    <t>C-503</t>
  </si>
  <si>
    <t>C-603</t>
  </si>
  <si>
    <t>C-803</t>
  </si>
  <si>
    <t>C-903</t>
  </si>
  <si>
    <t>C-113</t>
  </si>
  <si>
    <t>C-104</t>
  </si>
  <si>
    <t>C-204</t>
  </si>
  <si>
    <t>C-304</t>
  </si>
  <si>
    <t>C-404</t>
  </si>
  <si>
    <t>C-504</t>
  </si>
  <si>
    <t>C-604</t>
  </si>
  <si>
    <t>C-804</t>
  </si>
  <si>
    <t>C-904</t>
  </si>
  <si>
    <t>C-114</t>
  </si>
  <si>
    <t>D</t>
  </si>
  <si>
    <t>D-101</t>
  </si>
  <si>
    <t>D-201</t>
  </si>
  <si>
    <t>D-301</t>
  </si>
  <si>
    <t>D-401</t>
  </si>
  <si>
    <t>D-501</t>
  </si>
  <si>
    <t>D-601</t>
  </si>
  <si>
    <t>D-701</t>
  </si>
  <si>
    <t>D-801</t>
  </si>
  <si>
    <t>D-901</t>
  </si>
  <si>
    <t>D-111</t>
  </si>
  <si>
    <t>D-102</t>
  </si>
  <si>
    <t>D-202</t>
  </si>
  <si>
    <t>D-302</t>
  </si>
  <si>
    <t>D-402</t>
  </si>
  <si>
    <t>D-502</t>
  </si>
  <si>
    <t>D-602</t>
  </si>
  <si>
    <t>D-802</t>
  </si>
  <si>
    <t>D-902</t>
  </si>
  <si>
    <t>D-112</t>
  </si>
  <si>
    <t>D-103</t>
  </si>
  <si>
    <t>D-203</t>
  </si>
  <si>
    <t>D-303</t>
  </si>
  <si>
    <t>D-403</t>
  </si>
  <si>
    <t>D-503</t>
  </si>
  <si>
    <t>D-603</t>
  </si>
  <si>
    <t>D-803</t>
  </si>
  <si>
    <t>D-903</t>
  </si>
  <si>
    <t>D-113</t>
  </si>
  <si>
    <t>D-104</t>
  </si>
  <si>
    <t>D-204</t>
  </si>
  <si>
    <t>D-304</t>
  </si>
  <si>
    <t>D-404</t>
  </si>
  <si>
    <t>D-504</t>
  </si>
  <si>
    <t>D-604</t>
  </si>
  <si>
    <t>D-804</t>
  </si>
  <si>
    <t>D-904</t>
  </si>
  <si>
    <t>D-114</t>
  </si>
  <si>
    <t>E</t>
  </si>
  <si>
    <t>E-101</t>
  </si>
  <si>
    <t>E-201</t>
  </si>
  <si>
    <t>E-301</t>
  </si>
  <si>
    <t>E-401</t>
  </si>
  <si>
    <t>E-501</t>
  </si>
  <si>
    <t>E-601</t>
  </si>
  <si>
    <t>E-701</t>
  </si>
  <si>
    <t>E-801</t>
  </si>
  <si>
    <t>E-901</t>
  </si>
  <si>
    <t>E-111</t>
  </si>
  <si>
    <t>E-102</t>
  </si>
  <si>
    <t>E-202</t>
  </si>
  <si>
    <t>E-302</t>
  </si>
  <si>
    <t>E-402</t>
  </si>
  <si>
    <t>E-502</t>
  </si>
  <si>
    <t>E-602</t>
  </si>
  <si>
    <t>E-802</t>
  </si>
  <si>
    <t>E-902</t>
  </si>
  <si>
    <t>E-112</t>
  </si>
  <si>
    <t>E-103</t>
  </si>
  <si>
    <t>E-203</t>
  </si>
  <si>
    <t>E-303</t>
  </si>
  <si>
    <t>E-403</t>
  </si>
  <si>
    <t>E-503</t>
  </si>
  <si>
    <t>E-603</t>
  </si>
  <si>
    <t>E-803</t>
  </si>
  <si>
    <t>E-903</t>
  </si>
  <si>
    <t>E-113</t>
  </si>
  <si>
    <t>E-104</t>
  </si>
  <si>
    <t>E-204</t>
  </si>
  <si>
    <t>E-304</t>
  </si>
  <si>
    <t>E-404</t>
  </si>
  <si>
    <t>E-504</t>
  </si>
  <si>
    <t>E-604</t>
  </si>
  <si>
    <t>E-804</t>
  </si>
  <si>
    <t>E-904</t>
  </si>
  <si>
    <t>E-114</t>
  </si>
  <si>
    <t>F</t>
  </si>
  <si>
    <t>F-101</t>
  </si>
  <si>
    <t>F-201</t>
  </si>
  <si>
    <t>F-301</t>
  </si>
  <si>
    <t>F-401</t>
  </si>
  <si>
    <t>F-501</t>
  </si>
  <si>
    <t>F-601</t>
  </si>
  <si>
    <t>F-701</t>
  </si>
  <si>
    <t>F-801</t>
  </si>
  <si>
    <t>F-901</t>
  </si>
  <si>
    <t>F-111</t>
  </si>
  <si>
    <t>F-102</t>
  </si>
  <si>
    <t>F-202</t>
  </si>
  <si>
    <t>F-302</t>
  </si>
  <si>
    <t>F-402</t>
  </si>
  <si>
    <t>F-502</t>
  </si>
  <si>
    <t>F-602</t>
  </si>
  <si>
    <t>F-802</t>
  </si>
  <si>
    <t>F-902</t>
  </si>
  <si>
    <t>F-112</t>
  </si>
  <si>
    <t>F-103</t>
  </si>
  <si>
    <t>F-203</t>
  </si>
  <si>
    <t>F-303</t>
  </si>
  <si>
    <t>F-403</t>
  </si>
  <si>
    <t>F-503</t>
  </si>
  <si>
    <t>F-603</t>
  </si>
  <si>
    <t>F-803</t>
  </si>
  <si>
    <t>F-903</t>
  </si>
  <si>
    <t>F-113</t>
  </si>
  <si>
    <t>F-104</t>
  </si>
  <si>
    <t>F-204</t>
  </si>
  <si>
    <t>F-304</t>
  </si>
  <si>
    <t>F-404</t>
  </si>
  <si>
    <t>F-504</t>
  </si>
  <si>
    <t>F-604</t>
  </si>
  <si>
    <t>F-804</t>
  </si>
  <si>
    <t>F-904</t>
  </si>
  <si>
    <t>F-114</t>
  </si>
  <si>
    <t>G</t>
  </si>
  <si>
    <t>G-101</t>
  </si>
  <si>
    <t>G-201</t>
  </si>
  <si>
    <t>G-301</t>
  </si>
  <si>
    <t>G-401</t>
  </si>
  <si>
    <t>G-501</t>
  </si>
  <si>
    <t>G-601</t>
  </si>
  <si>
    <t>G-701</t>
  </si>
  <si>
    <t>G-801</t>
  </si>
  <si>
    <t>G-901</t>
  </si>
  <si>
    <t>G-111</t>
  </si>
  <si>
    <t>G-102</t>
  </si>
  <si>
    <t>G-202</t>
  </si>
  <si>
    <t>G-302</t>
  </si>
  <si>
    <t>G-402</t>
  </si>
  <si>
    <t>G-502</t>
  </si>
  <si>
    <t>G-602</t>
  </si>
  <si>
    <t>G-802</t>
  </si>
  <si>
    <t>G-902</t>
  </si>
  <si>
    <t>G-112</t>
  </si>
  <si>
    <t>G-103</t>
  </si>
  <si>
    <t>G-203</t>
  </si>
  <si>
    <t>G-303</t>
  </si>
  <si>
    <t>G-403</t>
  </si>
  <si>
    <t>G-503</t>
  </si>
  <si>
    <t>G-603</t>
  </si>
  <si>
    <t>G-803</t>
  </si>
  <si>
    <t>G-903</t>
  </si>
  <si>
    <t>G-113</t>
  </si>
  <si>
    <t>G-104</t>
  </si>
  <si>
    <t>G-204</t>
  </si>
  <si>
    <t>G-304</t>
  </si>
  <si>
    <t>G-404</t>
  </si>
  <si>
    <t>G-504</t>
  </si>
  <si>
    <t>G-604</t>
  </si>
  <si>
    <t>G-804</t>
  </si>
  <si>
    <t>G-904</t>
  </si>
  <si>
    <t>G-114</t>
  </si>
  <si>
    <t>H</t>
  </si>
  <si>
    <t>H-101</t>
  </si>
  <si>
    <t>H-201</t>
  </si>
  <si>
    <t>H-301</t>
  </si>
  <si>
    <t>H-401</t>
  </si>
  <si>
    <t>H-501</t>
  </si>
  <si>
    <t>H-601</t>
  </si>
  <si>
    <t>H-701</t>
  </si>
  <si>
    <t>H-801</t>
  </si>
  <si>
    <t>H-901</t>
  </si>
  <si>
    <t>H-111</t>
  </si>
  <si>
    <t>H-102</t>
  </si>
  <si>
    <t>H-202</t>
  </si>
  <si>
    <t>H-302</t>
  </si>
  <si>
    <t>H-402</t>
  </si>
  <si>
    <t>H-502</t>
  </si>
  <si>
    <t>H-602</t>
  </si>
  <si>
    <t>H-802</t>
  </si>
  <si>
    <t>H-902</t>
  </si>
  <si>
    <t>H-112</t>
  </si>
  <si>
    <t>H-103</t>
  </si>
  <si>
    <t>H-203</t>
  </si>
  <si>
    <t>H-303</t>
  </si>
  <si>
    <t>H-403</t>
  </si>
  <si>
    <t>H-503</t>
  </si>
  <si>
    <t>H-603</t>
  </si>
  <si>
    <t>H-803</t>
  </si>
  <si>
    <t>H-903</t>
  </si>
  <si>
    <t>H-113</t>
  </si>
  <si>
    <t>H-104</t>
  </si>
  <si>
    <t>H-204</t>
  </si>
  <si>
    <t>H-304</t>
  </si>
  <si>
    <t>H-404</t>
  </si>
  <si>
    <t>H-504</t>
  </si>
  <si>
    <t>H-604</t>
  </si>
  <si>
    <t>H-804</t>
  </si>
  <si>
    <t>H-904</t>
  </si>
  <si>
    <t>H-114</t>
  </si>
  <si>
    <t>J</t>
  </si>
  <si>
    <t>J-101</t>
  </si>
  <si>
    <t>J-201</t>
  </si>
  <si>
    <t>J-301</t>
  </si>
  <si>
    <t>J-401</t>
  </si>
  <si>
    <t>J-501</t>
  </si>
  <si>
    <t>J-601</t>
  </si>
  <si>
    <t>J-701</t>
  </si>
  <si>
    <t>J-801</t>
  </si>
  <si>
    <t>J-901</t>
  </si>
  <si>
    <t>J-111</t>
  </si>
  <si>
    <t>J-102</t>
  </si>
  <si>
    <t>J-202</t>
  </si>
  <si>
    <t>J-302</t>
  </si>
  <si>
    <t>J-402</t>
  </si>
  <si>
    <t>J-502</t>
  </si>
  <si>
    <t>J-602</t>
  </si>
  <si>
    <t>J-802</t>
  </si>
  <si>
    <t>J-902</t>
  </si>
  <si>
    <t>J-112</t>
  </si>
  <si>
    <t>J-103</t>
  </si>
  <si>
    <t>J-203</t>
  </si>
  <si>
    <t>J-303</t>
  </si>
  <si>
    <t>J-403</t>
  </si>
  <si>
    <t>J-503</t>
  </si>
  <si>
    <t>J-603</t>
  </si>
  <si>
    <t>J-803</t>
  </si>
  <si>
    <t>J-903</t>
  </si>
  <si>
    <t>J-113</t>
  </si>
  <si>
    <t>J-104</t>
  </si>
  <si>
    <t>J-204</t>
  </si>
  <si>
    <t>J-304</t>
  </si>
  <si>
    <t>J-404</t>
  </si>
  <si>
    <t>J-504</t>
  </si>
  <si>
    <t>J-604</t>
  </si>
  <si>
    <t>J-804</t>
  </si>
  <si>
    <t>J-904</t>
  </si>
  <si>
    <t>J-114</t>
  </si>
  <si>
    <t>Humorous Monologues</t>
  </si>
  <si>
    <t>Dramatic Monologues</t>
  </si>
  <si>
    <t>Classical Scenes</t>
  </si>
  <si>
    <t>Contemporary Scenes</t>
  </si>
  <si>
    <t>One Act Play</t>
  </si>
  <si>
    <t>Costime Design</t>
  </si>
  <si>
    <t>Dramatic Monolgue</t>
  </si>
  <si>
    <t>Sweepstakes</t>
  </si>
  <si>
    <t>Humorous</t>
  </si>
  <si>
    <t>Dramatic</t>
  </si>
  <si>
    <t>Classical</t>
  </si>
  <si>
    <t>Contemporary</t>
  </si>
  <si>
    <t>One Act</t>
  </si>
  <si>
    <t>Average</t>
  </si>
  <si>
    <t>Total</t>
  </si>
  <si>
    <t>Rank</t>
  </si>
  <si>
    <t>Penalty</t>
  </si>
  <si>
    <t>Place</t>
  </si>
  <si>
    <t>Round 1</t>
  </si>
  <si>
    <t>Round 2</t>
  </si>
  <si>
    <t>Round 3</t>
  </si>
  <si>
    <t>Time</t>
  </si>
  <si>
    <t>Finalists</t>
  </si>
  <si>
    <t>Judge 1</t>
  </si>
  <si>
    <t>Judge 2</t>
  </si>
  <si>
    <t>Judge 3</t>
  </si>
  <si>
    <t>Score</t>
  </si>
  <si>
    <t>Violations</t>
  </si>
  <si>
    <t>One-Act</t>
  </si>
  <si>
    <t>Costume</t>
  </si>
  <si>
    <t>Scenic</t>
  </si>
  <si>
    <t>Lighting</t>
  </si>
  <si>
    <t>Points to Qualify for State - IEs</t>
  </si>
  <si>
    <t>Points 4th Place needs to be from 3rd to Qualify - One Acts</t>
  </si>
  <si>
    <t>Time Violations to Disqualify- IEs</t>
  </si>
  <si>
    <t>Penalty Points for Time Violation - One Act</t>
  </si>
  <si>
    <t>Penalty Points for Time Violation - IE</t>
  </si>
  <si>
    <t>Total Rank - IEs</t>
  </si>
  <si>
    <t>Total Rank - Tech IEs</t>
  </si>
  <si>
    <t>Total Score - IEs</t>
  </si>
  <si>
    <t>Total Rank - IE Finals</t>
  </si>
  <si>
    <t>Total Rank - One Act</t>
  </si>
  <si>
    <t>Total Score - One Act</t>
  </si>
  <si>
    <t>Top "n" One Acts Automatically go to State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</si>
</sst>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theme="1"/>
      <name val="Calibri"/>
      <family val="2"/>
      <scheme val="minor"/>
    </font>
    <font>
      <sz val="24"/>
      <color theme="1"/>
      <name val="Calibri"/>
      <family val="2"/>
      <scheme val="minor"/>
    </font>
    <font>
      <sz val="24"/>
      <name val="Calibri"/>
      <family val="2"/>
      <scheme val="minor"/>
    </font>
    <font>
      <sz val="12"/>
      <name val="Calibri"/>
      <family val="2"/>
      <scheme val="minor"/>
    </font>
    <font>
      <b/>
      <sz val="12"/>
      <color theme="1"/>
      <name val="Calibri"/>
      <family val="2"/>
      <scheme val="minor"/>
    </font>
    <font>
      <sz val="12"/>
      <color theme="0"/>
      <name val="Calibri"/>
      <family val="2"/>
      <scheme val="minor"/>
    </font>
    <font>
      <sz val="36"/>
      <color theme="1"/>
      <name val="Calibri"/>
      <family val="2"/>
      <scheme val="minor"/>
    </font>
    <font>
      <sz val="11"/>
      <color rgb="FF3F3F76"/>
      <name val="Calibri"/>
      <family val="2"/>
      <scheme val="minor"/>
    </font>
    <font>
      <sz val="24"/>
      <color rgb="FF3F3F76"/>
      <name val="Calibri"/>
      <family val="2"/>
      <scheme val="minor"/>
    </font>
    <font>
      <sz val="12"/>
      <color theme="3" tint="0.499984740745262"/>
      <name val="Calibri"/>
      <family val="2"/>
      <scheme val="minor"/>
    </font>
    <font>
      <b/>
      <sz val="12"/>
      <color theme="0"/>
      <name val="Calibri"/>
      <family val="2"/>
      <scheme val="minor"/>
    </font>
    <font>
      <u/>
      <sz val="12"/>
      <color theme="10"/>
      <name val="Calibri"/>
      <family val="2"/>
      <scheme val="minor"/>
    </font>
    <font>
      <sz val="14"/>
      <color theme="1"/>
      <name val="Calibri"/>
      <family val="2"/>
    </font>
    <font>
      <sz val="14"/>
      <color theme="1"/>
      <name val="Calibri"/>
      <family val="2"/>
      <scheme val="minor"/>
    </font>
    <font>
      <b/>
      <sz val="36"/>
      <color theme="1"/>
      <name val="Calibri"/>
      <family val="2"/>
      <scheme val="minor"/>
    </font>
    <font>
      <sz val="14"/>
      <color rgb="FF000000"/>
      <name val="Calibri"/>
      <family val="2"/>
      <scheme val="minor"/>
    </font>
    <font>
      <b/>
      <sz val="12"/>
      <name val="Calibri"/>
      <family val="2"/>
      <scheme val="minor"/>
    </font>
    <font>
      <sz val="10"/>
      <color theme="1"/>
      <name val="Calibri"/>
      <family val="2"/>
    </font>
    <font>
      <sz val="10"/>
      <color theme="1"/>
      <name val="Arial"/>
      <family val="2"/>
    </font>
    <font>
      <i/>
      <sz val="14"/>
      <color theme="1"/>
      <name val="Calibri"/>
      <family val="2"/>
    </font>
    <font>
      <u/>
      <sz val="14"/>
      <color theme="10"/>
      <name val="Calibri"/>
      <family val="2"/>
      <scheme val="minor"/>
    </font>
  </fonts>
  <fills count="20">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rgb="FFFFCC99"/>
      </patternFill>
    </fill>
    <fill>
      <patternFill patternType="solid">
        <fgColor theme="7"/>
        <bgColor indexed="64"/>
      </patternFill>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
      <patternFill patternType="solid">
        <fgColor theme="0" tint="-0.14999847407452621"/>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right style="thin">
        <color theme="3" tint="0.749992370372631"/>
      </right>
      <top/>
      <bottom style="thin">
        <color theme="3" tint="0.749992370372631"/>
      </bottom>
      <diagonal/>
    </border>
    <border>
      <left/>
      <right style="thin">
        <color theme="3" tint="0.749992370372631"/>
      </right>
      <top style="thin">
        <color theme="3" tint="0.749992370372631"/>
      </top>
      <bottom style="thin">
        <color theme="3" tint="0.749992370372631"/>
      </bottom>
      <diagonal/>
    </border>
    <border>
      <left style="thin">
        <color theme="3" tint="0.749992370372631"/>
      </left>
      <right style="thin">
        <color indexed="64"/>
      </right>
      <top style="thin">
        <color theme="3" tint="0.749992370372631"/>
      </top>
      <bottom style="thin">
        <color theme="3" tint="0.749992370372631"/>
      </bottom>
      <diagonal/>
    </border>
    <border>
      <left style="thin">
        <color theme="3" tint="0.749992370372631"/>
      </left>
      <right style="thin">
        <color indexed="64"/>
      </right>
      <top/>
      <bottom style="thin">
        <color theme="3" tint="0.749992370372631"/>
      </bottom>
      <diagonal/>
    </border>
    <border>
      <left style="thin">
        <color theme="3" tint="0.749992370372631"/>
      </left>
      <right/>
      <top style="thin">
        <color theme="3" tint="0.749992370372631"/>
      </top>
      <bottom style="thin">
        <color theme="3" tint="0.749992370372631"/>
      </bottom>
      <diagonal/>
    </border>
    <border>
      <left style="thin">
        <color indexed="64"/>
      </left>
      <right style="thin">
        <color theme="3" tint="0.749992370372631"/>
      </right>
      <top style="thin">
        <color theme="3" tint="0.749992370372631"/>
      </top>
      <bottom style="thin">
        <color theme="3" tint="0.749992370372631"/>
      </bottom>
      <diagonal/>
    </border>
    <border>
      <left/>
      <right/>
      <top style="thin">
        <color theme="3" tint="0.749992370372631"/>
      </top>
      <bottom/>
      <diagonal/>
    </border>
    <border>
      <left/>
      <right style="thin">
        <color indexed="64"/>
      </right>
      <top style="thin">
        <color theme="3" tint="0.749992370372631"/>
      </top>
      <bottom style="thin">
        <color theme="3" tint="0.749992370372631"/>
      </bottom>
      <diagonal/>
    </border>
    <border>
      <left style="thin">
        <color theme="3" tint="0.749992370372631"/>
      </left>
      <right/>
      <top/>
      <bottom style="thin">
        <color theme="3" tint="0.749992370372631"/>
      </bottom>
      <diagonal/>
    </border>
    <border>
      <left style="thin">
        <color indexed="64"/>
      </left>
      <right style="thin">
        <color theme="3" tint="0.749992370372631"/>
      </right>
      <top/>
      <bottom style="thin">
        <color theme="3" tint="0.749992370372631"/>
      </bottom>
      <diagonal/>
    </border>
    <border>
      <left style="thin">
        <color indexed="64"/>
      </left>
      <right style="thin">
        <color indexed="64"/>
      </right>
      <top/>
      <bottom style="medium">
        <color indexed="64"/>
      </bottom>
      <diagonal/>
    </border>
    <border>
      <left/>
      <right/>
      <top style="thin">
        <color theme="3" tint="0.749992370372631"/>
      </top>
      <bottom style="thin">
        <color theme="3" tint="0.749992370372631"/>
      </bottom>
      <diagonal/>
    </border>
    <border>
      <left style="thin">
        <color indexed="64"/>
      </left>
      <right style="thin">
        <color theme="3" tint="0.749992370372631"/>
      </right>
      <top style="thin">
        <color theme="3" tint="0.749992370372631"/>
      </top>
      <bottom/>
      <diagonal/>
    </border>
    <border>
      <left style="thin">
        <color theme="3" tint="0.749992370372631"/>
      </left>
      <right style="thin">
        <color indexed="64"/>
      </right>
      <top style="thin">
        <color theme="3" tint="0.749992370372631"/>
      </top>
      <bottom/>
      <diagonal/>
    </border>
    <border>
      <left/>
      <right/>
      <top/>
      <bottom style="thin">
        <color theme="3" tint="0.749992370372631"/>
      </bottom>
      <diagonal/>
    </border>
    <border>
      <left style="thin">
        <color indexed="64"/>
      </left>
      <right style="thin">
        <color indexed="64"/>
      </right>
      <top/>
      <bottom style="thin">
        <color theme="3" tint="0.749992370372631"/>
      </bottom>
      <diagonal/>
    </border>
    <border>
      <left/>
      <right/>
      <top/>
      <bottom style="thin">
        <color indexed="64"/>
      </bottom>
      <diagonal/>
    </border>
    <border>
      <left style="thin">
        <color indexed="64"/>
      </left>
      <right/>
      <top style="medium">
        <color indexed="64"/>
      </top>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thin">
        <color theme="3" tint="0.749992370372631"/>
      </left>
      <right style="thin">
        <color indexed="64"/>
      </right>
      <top style="medium">
        <color indexed="64"/>
      </top>
      <bottom/>
      <diagonal/>
    </border>
    <border>
      <left style="thin">
        <color theme="3" tint="0.749992370372631"/>
      </left>
      <right style="thin">
        <color indexed="64"/>
      </right>
      <top/>
      <bottom/>
      <diagonal/>
    </border>
    <border>
      <left style="thin">
        <color indexed="64"/>
      </left>
      <right/>
      <top style="thin">
        <color theme="3" tint="0.749992370372631"/>
      </top>
      <bottom style="thin">
        <color theme="3" tint="0.749992370372631"/>
      </bottom>
      <diagonal/>
    </border>
    <border>
      <left style="thin">
        <color theme="3" tint="0.749992370372631"/>
      </left>
      <right style="thin">
        <color theme="3" tint="0.749992370372631"/>
      </right>
      <top style="thin">
        <color theme="3" tint="0.749992370372631"/>
      </top>
      <bottom style="thin">
        <color theme="3" tint="0.749992370372631"/>
      </bottom>
      <diagonal/>
    </border>
    <border>
      <left style="thin">
        <color indexed="64"/>
      </left>
      <right/>
      <top/>
      <bottom style="thin">
        <color theme="3" tint="0.749992370372631"/>
      </bottom>
      <diagonal/>
    </border>
    <border>
      <left style="thin">
        <color theme="3" tint="0.749992370372631"/>
      </left>
      <right style="thin">
        <color theme="3" tint="0.749992370372631"/>
      </right>
      <top/>
      <bottom style="thin">
        <color theme="3" tint="0.749992370372631"/>
      </bottom>
      <diagonal/>
    </border>
    <border>
      <left/>
      <right style="thin">
        <color indexed="64"/>
      </right>
      <top/>
      <bottom style="thin">
        <color theme="3" tint="0.749992370372631"/>
      </bottom>
      <diagonal/>
    </border>
    <border>
      <left/>
      <right style="thin">
        <color theme="3" tint="0.749992370372631"/>
      </right>
      <top style="thin">
        <color theme="3" tint="0.749992370372631"/>
      </top>
      <bottom/>
      <diagonal/>
    </border>
    <border>
      <left/>
      <right style="thin">
        <color indexed="64"/>
      </right>
      <top style="thin">
        <color theme="3" tint="0.749992370372631"/>
      </top>
      <bottom/>
      <diagonal/>
    </border>
    <border>
      <left style="thin">
        <color indexed="64"/>
      </left>
      <right/>
      <top style="thin">
        <color theme="3" tint="0.749992370372631"/>
      </top>
      <bottom/>
      <diagonal/>
    </border>
    <border>
      <left style="thin">
        <color indexed="64"/>
      </left>
      <right style="thin">
        <color theme="3" tint="0.749992370372631"/>
      </right>
      <top style="medium">
        <color indexed="64"/>
      </top>
      <bottom style="thin">
        <color theme="3" tint="0.749992370372631"/>
      </bottom>
      <diagonal/>
    </border>
    <border>
      <left style="thin">
        <color indexed="64"/>
      </left>
      <right style="thin">
        <color indexed="64"/>
      </right>
      <top style="thin">
        <color theme="3" tint="0.749992370372631"/>
      </top>
      <bottom/>
      <diagonal/>
    </border>
    <border>
      <left style="thin">
        <color theme="3" tint="0.749992370372631"/>
      </left>
      <right style="thin">
        <color theme="3" tint="0.749992370372631"/>
      </right>
      <top style="medium">
        <color indexed="64"/>
      </top>
      <bottom style="thin">
        <color theme="3" tint="0.749992370372631"/>
      </bottom>
      <diagonal/>
    </border>
    <border>
      <left style="thin">
        <color theme="3" tint="0.749992370372631"/>
      </left>
      <right style="thin">
        <color indexed="64"/>
      </right>
      <top style="medium">
        <color indexed="64"/>
      </top>
      <bottom style="thin">
        <color theme="3" tint="0.74999237037263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3" tint="0.89999084444715716"/>
      </left>
      <right style="thin">
        <color theme="3" tint="0.89999084444715716"/>
      </right>
      <top style="thin">
        <color theme="3" tint="0.89999084444715716"/>
      </top>
      <bottom style="thin">
        <color theme="3" tint="0.89999084444715716"/>
      </bottom>
      <diagonal/>
    </border>
    <border>
      <left style="thin">
        <color theme="3" tint="0.89999084444715716"/>
      </left>
      <right style="thin">
        <color theme="3" tint="0.89999084444715716"/>
      </right>
      <top/>
      <bottom style="thin">
        <color theme="3" tint="0.89999084444715716"/>
      </bottom>
      <diagonal/>
    </border>
    <border>
      <left style="thin">
        <color indexed="64"/>
      </left>
      <right style="thin">
        <color theme="3" tint="0.89999084444715716"/>
      </right>
      <top style="thin">
        <color theme="3" tint="0.89999084444715716"/>
      </top>
      <bottom style="thin">
        <color theme="3" tint="0.89999084444715716"/>
      </bottom>
      <diagonal/>
    </border>
    <border>
      <left style="thin">
        <color theme="3" tint="0.89999084444715716"/>
      </left>
      <right style="thin">
        <color indexed="64"/>
      </right>
      <top style="thin">
        <color theme="3" tint="0.89999084444715716"/>
      </top>
      <bottom style="thin">
        <color theme="3" tint="0.89999084444715716"/>
      </bottom>
      <diagonal/>
    </border>
    <border>
      <left style="thin">
        <color indexed="64"/>
      </left>
      <right style="thin">
        <color theme="3" tint="0.89999084444715716"/>
      </right>
      <top style="thin">
        <color theme="3" tint="0.89999084444715716"/>
      </top>
      <bottom style="thin">
        <color indexed="64"/>
      </bottom>
      <diagonal/>
    </border>
    <border>
      <left style="thin">
        <color theme="3" tint="0.89999084444715716"/>
      </left>
      <right style="thin">
        <color theme="3" tint="0.89999084444715716"/>
      </right>
      <top style="thin">
        <color theme="3" tint="0.89999084444715716"/>
      </top>
      <bottom style="thin">
        <color indexed="64"/>
      </bottom>
      <diagonal/>
    </border>
    <border>
      <left style="thin">
        <color theme="3" tint="0.89999084444715716"/>
      </left>
      <right style="thin">
        <color indexed="64"/>
      </right>
      <top style="thin">
        <color theme="3" tint="0.89999084444715716"/>
      </top>
      <bottom style="thin">
        <color indexed="64"/>
      </bottom>
      <diagonal/>
    </border>
    <border>
      <left style="thin">
        <color indexed="64"/>
      </left>
      <right style="thin">
        <color theme="3" tint="0.89999084444715716"/>
      </right>
      <top/>
      <bottom style="thin">
        <color theme="3" tint="0.89999084444715716"/>
      </bottom>
      <diagonal/>
    </border>
    <border>
      <left style="thin">
        <color theme="3" tint="0.89999084444715716"/>
      </left>
      <right style="thin">
        <color indexed="64"/>
      </right>
      <top/>
      <bottom style="thin">
        <color theme="3" tint="0.89999084444715716"/>
      </bottom>
      <diagonal/>
    </border>
    <border>
      <left style="thin">
        <color indexed="64"/>
      </left>
      <right style="thin">
        <color indexed="64"/>
      </right>
      <top style="thin">
        <color theme="3" tint="0.749992370372631"/>
      </top>
      <bottom style="thin">
        <color theme="3" tint="0.749992370372631"/>
      </bottom>
      <diagonal/>
    </border>
    <border>
      <left/>
      <right style="thin">
        <color theme="3" tint="0.749992370372631"/>
      </right>
      <top/>
      <bottom/>
      <diagonal/>
    </border>
    <border>
      <left/>
      <right style="thin">
        <color indexed="64"/>
      </right>
      <top style="medium">
        <color indexed="64"/>
      </top>
      <bottom/>
      <diagonal/>
    </border>
    <border>
      <left/>
      <right style="thin">
        <color rgb="FF000000"/>
      </right>
      <top/>
      <bottom/>
      <diagonal/>
    </border>
    <border>
      <left/>
      <right style="thin">
        <color rgb="FF000000"/>
      </right>
      <top/>
      <bottom style="medium">
        <color rgb="FF000000"/>
      </bottom>
      <diagonal/>
    </border>
    <border>
      <left/>
      <right/>
      <top/>
      <bottom style="medium">
        <color rgb="FF000000"/>
      </bottom>
      <diagonal/>
    </border>
    <border>
      <left/>
      <right style="thin">
        <color indexed="64"/>
      </right>
      <top style="thin">
        <color theme="3" tint="0.89999084444715716"/>
      </top>
      <bottom style="thin">
        <color theme="3" tint="0.89999084444715716"/>
      </bottom>
      <diagonal/>
    </border>
    <border>
      <left style="thin">
        <color theme="3" tint="0.89999084444715716"/>
      </left>
      <right/>
      <top style="thin">
        <color theme="3" tint="0.89999084444715716"/>
      </top>
      <bottom style="thin">
        <color theme="3" tint="0.89999084444715716"/>
      </bottom>
      <diagonal/>
    </border>
    <border>
      <left style="thin">
        <color theme="3" tint="0.89999084444715716"/>
      </left>
      <right/>
      <top/>
      <bottom style="thin">
        <color theme="3" tint="0.89999084444715716"/>
      </bottom>
      <diagonal/>
    </border>
    <border>
      <left/>
      <right style="thin">
        <color indexed="64"/>
      </right>
      <top style="thin">
        <color theme="3" tint="0.89999084444715716"/>
      </top>
      <bottom style="thin">
        <color indexed="64"/>
      </bottom>
      <diagonal/>
    </border>
    <border>
      <left style="thin">
        <color indexed="64"/>
      </left>
      <right style="thin">
        <color indexed="64"/>
      </right>
      <top style="medium">
        <color indexed="64"/>
      </top>
      <bottom/>
      <diagonal/>
    </border>
    <border>
      <left style="thin">
        <color theme="3" tint="0.749992370372631"/>
      </left>
      <right style="thin">
        <color theme="3" tint="0.749992370372631"/>
      </right>
      <top style="thin">
        <color theme="3" tint="0.749992370372631"/>
      </top>
      <bottom/>
      <diagonal/>
    </border>
    <border>
      <left style="thin">
        <color indexed="64"/>
      </left>
      <right/>
      <top/>
      <bottom style="thin">
        <color theme="3" tint="0.89999084444715716"/>
      </bottom>
      <diagonal/>
    </border>
    <border>
      <left style="thin">
        <color indexed="64"/>
      </left>
      <right style="thin">
        <color indexed="64"/>
      </right>
      <top style="medium">
        <color indexed="64"/>
      </top>
      <bottom style="thin">
        <color theme="3" tint="0.749992370372631"/>
      </bottom>
      <diagonal/>
    </border>
    <border>
      <left/>
      <right style="thin">
        <color theme="3" tint="0.749992370372631"/>
      </right>
      <top/>
      <bottom style="medium">
        <color indexed="64"/>
      </bottom>
      <diagonal/>
    </border>
    <border>
      <left style="thin">
        <color theme="3" tint="0.89999084444715716"/>
      </left>
      <right/>
      <top style="thin">
        <color theme="3" tint="0.89999084444715716"/>
      </top>
      <bottom style="thin">
        <color indexed="64"/>
      </bottom>
      <diagonal/>
    </border>
    <border>
      <left style="thin">
        <color theme="3" tint="0.89999084444715716"/>
      </left>
      <right style="thin">
        <color indexed="64"/>
      </right>
      <top/>
      <bottom/>
      <diagonal/>
    </border>
  </borders>
  <cellStyleXfs count="3">
    <xf numFmtId="0" fontId="0" fillId="0" borderId="0"/>
    <xf numFmtId="0" fontId="7" fillId="11" borderId="26" applyNumberFormat="0" applyAlignment="0" applyProtection="0"/>
    <xf numFmtId="0" fontId="11" fillId="0" borderId="0" applyNumberFormat="0" applyFill="0" applyBorder="0" applyAlignment="0" applyProtection="0"/>
  </cellStyleXfs>
  <cellXfs count="511">
    <xf numFmtId="0" fontId="0" fillId="0" borderId="0" xfId="0"/>
    <xf numFmtId="0" fontId="0" fillId="3" borderId="16" xfId="0" applyFill="1" applyBorder="1" applyProtection="1">
      <protection locked="0"/>
    </xf>
    <xf numFmtId="0" fontId="0" fillId="3" borderId="10" xfId="0" applyFill="1" applyBorder="1" applyProtection="1">
      <protection locked="0"/>
    </xf>
    <xf numFmtId="0" fontId="0" fillId="3" borderId="12" xfId="0" applyFill="1" applyBorder="1" applyProtection="1">
      <protection locked="0"/>
    </xf>
    <xf numFmtId="0" fontId="0" fillId="3" borderId="9" xfId="0" applyFill="1" applyBorder="1" applyProtection="1">
      <protection locked="0"/>
    </xf>
    <xf numFmtId="0" fontId="0" fillId="4" borderId="12" xfId="0" applyFill="1" applyBorder="1" applyProtection="1">
      <protection locked="0"/>
    </xf>
    <xf numFmtId="0" fontId="0" fillId="4" borderId="9" xfId="0" applyFill="1" applyBorder="1" applyProtection="1">
      <protection locked="0"/>
    </xf>
    <xf numFmtId="0" fontId="0" fillId="5" borderId="12" xfId="0" applyFill="1" applyBorder="1" applyProtection="1">
      <protection locked="0"/>
    </xf>
    <xf numFmtId="0" fontId="0" fillId="5" borderId="9" xfId="0" applyFill="1" applyBorder="1" applyProtection="1">
      <protection locked="0"/>
    </xf>
    <xf numFmtId="0" fontId="0" fillId="6" borderId="12" xfId="0" applyFill="1" applyBorder="1" applyProtection="1">
      <protection locked="0"/>
    </xf>
    <xf numFmtId="0" fontId="0" fillId="6" borderId="9" xfId="0" applyFill="1" applyBorder="1" applyProtection="1">
      <protection locked="0"/>
    </xf>
    <xf numFmtId="0" fontId="0" fillId="7" borderId="12" xfId="0" applyFill="1" applyBorder="1" applyProtection="1">
      <protection locked="0"/>
    </xf>
    <xf numFmtId="0" fontId="0" fillId="7" borderId="9" xfId="0" applyFill="1" applyBorder="1" applyProtection="1">
      <protection locked="0"/>
    </xf>
    <xf numFmtId="0" fontId="0" fillId="9" borderId="12" xfId="0" applyFill="1" applyBorder="1" applyProtection="1">
      <protection locked="0"/>
    </xf>
    <xf numFmtId="0" fontId="0" fillId="9" borderId="9" xfId="0" applyFill="1" applyBorder="1" applyProtection="1">
      <protection locked="0"/>
    </xf>
    <xf numFmtId="0" fontId="0" fillId="9" borderId="19" xfId="0" applyFill="1" applyBorder="1" applyProtection="1">
      <protection locked="0"/>
    </xf>
    <xf numFmtId="0" fontId="0" fillId="9" borderId="20" xfId="0" applyFill="1" applyBorder="1" applyProtection="1">
      <protection locked="0"/>
    </xf>
    <xf numFmtId="0" fontId="0" fillId="8" borderId="8" xfId="0" applyFill="1" applyBorder="1" applyProtection="1">
      <protection locked="0"/>
    </xf>
    <xf numFmtId="0" fontId="0" fillId="8" borderId="9" xfId="0" applyFill="1" applyBorder="1" applyProtection="1">
      <protection locked="0"/>
    </xf>
    <xf numFmtId="0" fontId="0" fillId="2" borderId="16" xfId="0" applyFill="1" applyBorder="1" applyProtection="1">
      <protection locked="0"/>
    </xf>
    <xf numFmtId="0" fontId="0" fillId="2" borderId="10" xfId="0" applyFill="1" applyBorder="1" applyProtection="1">
      <protection locked="0"/>
    </xf>
    <xf numFmtId="0" fontId="0" fillId="2" borderId="12" xfId="0" applyFill="1" applyBorder="1" applyProtection="1">
      <protection locked="0"/>
    </xf>
    <xf numFmtId="0" fontId="0" fillId="2" borderId="9" xfId="0" applyFill="1" applyBorder="1" applyProtection="1">
      <protection locked="0"/>
    </xf>
    <xf numFmtId="0" fontId="0" fillId="0" borderId="7" xfId="0" applyBorder="1" applyProtection="1">
      <protection locked="0"/>
    </xf>
    <xf numFmtId="0" fontId="0" fillId="0" borderId="15" xfId="0" applyBorder="1" applyProtection="1">
      <protection locked="0"/>
    </xf>
    <xf numFmtId="0" fontId="0" fillId="0" borderId="16" xfId="0" applyBorder="1" applyProtection="1">
      <protection locked="0"/>
    </xf>
    <xf numFmtId="0" fontId="0" fillId="0" borderId="8"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3" borderId="21" xfId="0" applyFill="1" applyBorder="1" applyProtection="1">
      <protection locked="0"/>
    </xf>
    <xf numFmtId="0" fontId="0" fillId="4" borderId="21" xfId="0" applyFill="1" applyBorder="1" applyProtection="1">
      <protection locked="0"/>
    </xf>
    <xf numFmtId="0" fontId="0" fillId="5" borderId="21" xfId="0" applyFill="1" applyBorder="1" applyProtection="1">
      <protection locked="0"/>
    </xf>
    <xf numFmtId="0" fontId="0" fillId="6" borderId="21" xfId="0" applyFill="1" applyBorder="1" applyProtection="1">
      <protection locked="0"/>
    </xf>
    <xf numFmtId="0" fontId="0" fillId="7" borderId="21" xfId="0" applyFill="1" applyBorder="1" applyProtection="1">
      <protection locked="0"/>
    </xf>
    <xf numFmtId="0" fontId="0" fillId="9" borderId="21" xfId="0" applyFill="1" applyBorder="1" applyProtection="1">
      <protection locked="0"/>
    </xf>
    <xf numFmtId="0" fontId="0" fillId="9" borderId="0" xfId="0" applyFill="1" applyProtection="1">
      <protection locked="0"/>
    </xf>
    <xf numFmtId="0" fontId="0" fillId="8" borderId="21" xfId="0" applyFill="1" applyBorder="1" applyProtection="1">
      <protection locked="0"/>
    </xf>
    <xf numFmtId="0" fontId="0" fillId="2" borderId="21" xfId="0" applyFill="1" applyBorder="1" applyProtection="1">
      <protection locked="0"/>
    </xf>
    <xf numFmtId="0" fontId="0" fillId="0" borderId="1" xfId="0" applyBorder="1" applyProtection="1">
      <protection locked="0"/>
    </xf>
    <xf numFmtId="0" fontId="1" fillId="0" borderId="0" xfId="0" applyFont="1"/>
    <xf numFmtId="0" fontId="8" fillId="11" borderId="26" xfId="1" applyFont="1"/>
    <xf numFmtId="0" fontId="1" fillId="0" borderId="23" xfId="0" applyFont="1" applyBorder="1"/>
    <xf numFmtId="0" fontId="0" fillId="0" borderId="0" xfId="0" applyProtection="1">
      <protection locked="0"/>
    </xf>
    <xf numFmtId="0" fontId="0" fillId="3" borderId="37" xfId="0" applyFill="1" applyBorder="1" applyProtection="1">
      <protection locked="0"/>
    </xf>
    <xf numFmtId="0" fontId="0" fillId="0" borderId="1" xfId="0" applyBorder="1"/>
    <xf numFmtId="0" fontId="0" fillId="0" borderId="6" xfId="0" applyBorder="1"/>
    <xf numFmtId="0" fontId="0" fillId="0" borderId="24" xfId="0" applyBorder="1"/>
    <xf numFmtId="0" fontId="0" fillId="0" borderId="5" xfId="0" applyBorder="1"/>
    <xf numFmtId="0" fontId="0" fillId="0" borderId="5" xfId="0" applyBorder="1" applyProtection="1">
      <protection locked="0"/>
    </xf>
    <xf numFmtId="0" fontId="4" fillId="0" borderId="0" xfId="0" applyFont="1"/>
    <xf numFmtId="0" fontId="4" fillId="0" borderId="5" xfId="0" applyFont="1" applyBorder="1"/>
    <xf numFmtId="0" fontId="4" fillId="0" borderId="2" xfId="0" applyFont="1" applyBorder="1"/>
    <xf numFmtId="0" fontId="4" fillId="0" borderId="4" xfId="0" applyFont="1" applyBorder="1" applyAlignment="1">
      <alignment horizontal="center" wrapText="1"/>
    </xf>
    <xf numFmtId="0" fontId="0" fillId="0" borderId="4" xfId="0" applyBorder="1"/>
    <xf numFmtId="0" fontId="0" fillId="0" borderId="3" xfId="0" applyBorder="1" applyAlignment="1">
      <alignment horizontal="center"/>
    </xf>
    <xf numFmtId="0" fontId="4" fillId="0" borderId="6" xfId="0" applyFont="1" applyBorder="1"/>
    <xf numFmtId="0" fontId="4" fillId="0" borderId="3" xfId="0" applyFont="1" applyBorder="1" applyAlignment="1">
      <alignment horizontal="left"/>
    </xf>
    <xf numFmtId="0" fontId="4" fillId="0" borderId="6" xfId="0" applyFont="1" applyBorder="1" applyAlignment="1">
      <alignment horizontal="right"/>
    </xf>
    <xf numFmtId="0" fontId="4" fillId="0" borderId="3" xfId="0" applyFont="1" applyBorder="1" applyAlignment="1">
      <alignment horizontal="right"/>
    </xf>
    <xf numFmtId="0" fontId="4" fillId="0" borderId="17" xfId="0" applyFont="1" applyBorder="1" applyAlignment="1">
      <alignment horizontal="right" wrapText="1"/>
    </xf>
    <xf numFmtId="0" fontId="4" fillId="0" borderId="17" xfId="0" applyFont="1" applyBorder="1" applyAlignment="1">
      <alignment horizontal="right"/>
    </xf>
    <xf numFmtId="0" fontId="4" fillId="0" borderId="0" xfId="0" applyFont="1" applyAlignment="1">
      <alignment horizontal="right"/>
    </xf>
    <xf numFmtId="0" fontId="4" fillId="0" borderId="6" xfId="0" applyFont="1" applyBorder="1" applyAlignment="1">
      <alignment horizontal="left"/>
    </xf>
    <xf numFmtId="0" fontId="4" fillId="0" borderId="1" xfId="0" applyFont="1" applyBorder="1" applyAlignment="1">
      <alignment horizontal="right"/>
    </xf>
    <xf numFmtId="0" fontId="0" fillId="3" borderId="21" xfId="0" applyFill="1" applyBorder="1" applyAlignment="1">
      <alignment horizontal="center" vertical="center"/>
    </xf>
    <xf numFmtId="0" fontId="0" fillId="3" borderId="21" xfId="0" applyFill="1" applyBorder="1"/>
    <xf numFmtId="0" fontId="0" fillId="3" borderId="16" xfId="0" applyFill="1" applyBorder="1"/>
    <xf numFmtId="0" fontId="0" fillId="3" borderId="10" xfId="0" applyFill="1" applyBorder="1"/>
    <xf numFmtId="0" fontId="0" fillId="3" borderId="16" xfId="0" applyFill="1" applyBorder="1" applyAlignment="1">
      <alignment horizontal="right"/>
    </xf>
    <xf numFmtId="0" fontId="0" fillId="3" borderId="22" xfId="0" applyFill="1" applyBorder="1"/>
    <xf numFmtId="0" fontId="5" fillId="0" borderId="0" xfId="0" applyFont="1"/>
    <xf numFmtId="0" fontId="0" fillId="0" borderId="16" xfId="0" applyBorder="1"/>
    <xf numFmtId="0" fontId="0" fillId="0" borderId="7" xfId="0" applyBorder="1"/>
    <xf numFmtId="0" fontId="0" fillId="0" borderId="10" xfId="0" applyBorder="1"/>
    <xf numFmtId="0" fontId="0" fillId="3" borderId="18" xfId="0" applyFill="1" applyBorder="1" applyAlignment="1">
      <alignment horizontal="center" vertical="center"/>
    </xf>
    <xf numFmtId="0" fontId="0" fillId="3" borderId="18" xfId="0" applyFill="1" applyBorder="1"/>
    <xf numFmtId="0" fontId="0" fillId="3" borderId="12" xfId="0" applyFill="1" applyBorder="1"/>
    <xf numFmtId="0" fontId="0" fillId="3" borderId="9" xfId="0" applyFill="1" applyBorder="1"/>
    <xf numFmtId="0" fontId="0" fillId="0" borderId="12" xfId="0" applyBorder="1"/>
    <xf numFmtId="0" fontId="0" fillId="0" borderId="8" xfId="0" applyBorder="1"/>
    <xf numFmtId="0" fontId="0" fillId="4" borderId="18" xfId="0" applyFill="1" applyBorder="1" applyAlignment="1">
      <alignment horizontal="center" vertical="center"/>
    </xf>
    <xf numFmtId="0" fontId="0" fillId="4" borderId="18" xfId="0" applyFill="1" applyBorder="1"/>
    <xf numFmtId="0" fontId="0" fillId="4" borderId="12" xfId="0" applyFill="1" applyBorder="1"/>
    <xf numFmtId="0" fontId="0" fillId="4" borderId="9" xfId="0" applyFill="1" applyBorder="1"/>
    <xf numFmtId="0" fontId="0" fillId="4" borderId="16" xfId="0" applyFill="1" applyBorder="1" applyAlignment="1">
      <alignment horizontal="right"/>
    </xf>
    <xf numFmtId="0" fontId="0" fillId="4" borderId="10" xfId="0" applyFill="1" applyBorder="1"/>
    <xf numFmtId="0" fontId="0" fillId="4" borderId="22" xfId="0" applyFill="1" applyBorder="1"/>
    <xf numFmtId="0" fontId="0" fillId="0" borderId="34" xfId="0" applyBorder="1"/>
    <xf numFmtId="0" fontId="0" fillId="0" borderId="28" xfId="0" applyBorder="1"/>
    <xf numFmtId="0" fontId="0" fillId="5" borderId="18" xfId="0" applyFill="1" applyBorder="1" applyAlignment="1">
      <alignment horizontal="center" vertical="center"/>
    </xf>
    <xf numFmtId="0" fontId="0" fillId="5" borderId="18" xfId="0" applyFill="1" applyBorder="1"/>
    <xf numFmtId="0" fontId="0" fillId="5" borderId="12" xfId="0" applyFill="1" applyBorder="1"/>
    <xf numFmtId="0" fontId="0" fillId="5" borderId="9" xfId="0" applyFill="1" applyBorder="1"/>
    <xf numFmtId="0" fontId="0" fillId="5" borderId="16" xfId="0" applyFill="1" applyBorder="1" applyAlignment="1">
      <alignment horizontal="right"/>
    </xf>
    <xf numFmtId="0" fontId="0" fillId="5" borderId="10" xfId="0" applyFill="1" applyBorder="1"/>
    <xf numFmtId="0" fontId="0" fillId="5" borderId="22" xfId="0" applyFill="1" applyBorder="1"/>
    <xf numFmtId="0" fontId="9" fillId="0" borderId="0" xfId="0" applyFont="1"/>
    <xf numFmtId="0" fontId="9" fillId="0" borderId="13" xfId="0" applyFont="1" applyBorder="1"/>
    <xf numFmtId="0" fontId="3" fillId="0" borderId="0" xfId="0" applyFont="1"/>
    <xf numFmtId="0" fontId="0" fillId="6" borderId="18" xfId="0" applyFill="1" applyBorder="1" applyAlignment="1">
      <alignment horizontal="center" vertical="center"/>
    </xf>
    <xf numFmtId="0" fontId="0" fillId="6" borderId="18" xfId="0" applyFill="1" applyBorder="1"/>
    <xf numFmtId="0" fontId="0" fillId="6" borderId="12" xfId="0" applyFill="1" applyBorder="1"/>
    <xf numFmtId="0" fontId="0" fillId="6" borderId="9" xfId="0" applyFill="1" applyBorder="1"/>
    <xf numFmtId="0" fontId="0" fillId="6" borderId="16" xfId="0" applyFill="1" applyBorder="1" applyAlignment="1">
      <alignment horizontal="right"/>
    </xf>
    <xf numFmtId="0" fontId="0" fillId="6" borderId="10" xfId="0" applyFill="1" applyBorder="1"/>
    <xf numFmtId="0" fontId="0" fillId="7" borderId="18" xfId="0" applyFill="1" applyBorder="1" applyAlignment="1">
      <alignment horizontal="center" vertical="center"/>
    </xf>
    <xf numFmtId="0" fontId="0" fillId="7" borderId="18" xfId="0" applyFill="1" applyBorder="1"/>
    <xf numFmtId="0" fontId="0" fillId="7" borderId="12" xfId="0" applyFill="1" applyBorder="1"/>
    <xf numFmtId="0" fontId="0" fillId="7" borderId="9" xfId="0" applyFill="1" applyBorder="1"/>
    <xf numFmtId="0" fontId="0" fillId="7" borderId="16" xfId="0" applyFill="1" applyBorder="1" applyAlignment="1">
      <alignment horizontal="right"/>
    </xf>
    <xf numFmtId="0" fontId="0" fillId="7" borderId="10" xfId="0" applyFill="1" applyBorder="1"/>
    <xf numFmtId="0" fontId="0" fillId="9" borderId="18" xfId="0" applyFill="1" applyBorder="1" applyAlignment="1">
      <alignment horizontal="center" vertical="center"/>
    </xf>
    <xf numFmtId="0" fontId="0" fillId="9" borderId="18" xfId="0" applyFill="1" applyBorder="1"/>
    <xf numFmtId="0" fontId="0" fillId="9" borderId="12" xfId="0" applyFill="1" applyBorder="1"/>
    <xf numFmtId="0" fontId="0" fillId="9" borderId="9" xfId="0" applyFill="1" applyBorder="1"/>
    <xf numFmtId="0" fontId="0" fillId="9" borderId="16" xfId="0" applyFill="1" applyBorder="1" applyAlignment="1">
      <alignment horizontal="right"/>
    </xf>
    <xf numFmtId="0" fontId="0" fillId="9" borderId="10" xfId="0" applyFill="1" applyBorder="1"/>
    <xf numFmtId="0" fontId="0" fillId="9" borderId="13" xfId="0" applyFill="1" applyBorder="1" applyAlignment="1">
      <alignment horizontal="center" vertical="center"/>
    </xf>
    <xf numFmtId="0" fontId="0" fillId="9" borderId="13" xfId="0" applyFill="1" applyBorder="1"/>
    <xf numFmtId="0" fontId="0" fillId="8" borderId="12" xfId="0" applyFill="1" applyBorder="1" applyAlignment="1">
      <alignment horizontal="center" vertical="center"/>
    </xf>
    <xf numFmtId="0" fontId="0" fillId="8" borderId="14" xfId="0" applyFill="1" applyBorder="1"/>
    <xf numFmtId="0" fontId="0" fillId="8" borderId="8" xfId="0" applyFill="1" applyBorder="1"/>
    <xf numFmtId="0" fontId="0" fillId="8" borderId="9" xfId="0" applyFill="1" applyBorder="1"/>
    <xf numFmtId="0" fontId="0" fillId="8" borderId="16" xfId="0" applyFill="1" applyBorder="1" applyAlignment="1">
      <alignment horizontal="right"/>
    </xf>
    <xf numFmtId="0" fontId="0" fillId="8" borderId="10" xfId="0" applyFill="1" applyBorder="1"/>
    <xf numFmtId="0" fontId="3" fillId="2" borderId="21" xfId="0" applyFont="1" applyFill="1" applyBorder="1" applyAlignment="1">
      <alignment horizontal="center" vertical="center"/>
    </xf>
    <xf numFmtId="0" fontId="3" fillId="2" borderId="21" xfId="0" applyFont="1" applyFill="1" applyBorder="1"/>
    <xf numFmtId="0" fontId="0" fillId="2" borderId="16" xfId="0" applyFill="1" applyBorder="1"/>
    <xf numFmtId="0" fontId="0" fillId="2" borderId="10" xfId="0" applyFill="1" applyBorder="1"/>
    <xf numFmtId="0" fontId="0" fillId="2" borderId="16" xfId="0" applyFill="1" applyBorder="1" applyAlignment="1">
      <alignment horizontal="right"/>
    </xf>
    <xf numFmtId="0" fontId="3" fillId="2" borderId="18" xfId="0" applyFont="1" applyFill="1" applyBorder="1" applyAlignment="1">
      <alignment horizontal="center" vertical="center"/>
    </xf>
    <xf numFmtId="0" fontId="3" fillId="2" borderId="18" xfId="0" applyFont="1" applyFill="1" applyBorder="1"/>
    <xf numFmtId="0" fontId="3" fillId="3" borderId="21" xfId="0" applyFont="1" applyFill="1" applyBorder="1" applyAlignment="1">
      <alignment horizontal="center" vertical="center"/>
    </xf>
    <xf numFmtId="0" fontId="3" fillId="3" borderId="21" xfId="0" applyFont="1" applyFill="1" applyBorder="1"/>
    <xf numFmtId="0" fontId="3" fillId="3" borderId="18" xfId="0" applyFont="1" applyFill="1" applyBorder="1" applyAlignment="1">
      <alignment horizontal="center" vertical="center"/>
    </xf>
    <xf numFmtId="0" fontId="3" fillId="3" borderId="18" xfId="0" applyFont="1" applyFill="1" applyBorder="1"/>
    <xf numFmtId="0" fontId="0" fillId="3" borderId="14" xfId="0" applyFill="1" applyBorder="1"/>
    <xf numFmtId="0" fontId="0" fillId="4" borderId="14" xfId="0" applyFill="1" applyBorder="1"/>
    <xf numFmtId="0" fontId="0" fillId="5" borderId="14" xfId="0" applyFill="1" applyBorder="1"/>
    <xf numFmtId="0" fontId="0" fillId="6" borderId="14" xfId="0" applyFill="1" applyBorder="1"/>
    <xf numFmtId="0" fontId="0" fillId="7" borderId="14" xfId="0" applyFill="1" applyBorder="1"/>
    <xf numFmtId="0" fontId="0" fillId="9" borderId="14" xfId="0" applyFill="1" applyBorder="1"/>
    <xf numFmtId="0" fontId="0" fillId="9" borderId="35" xfId="0" applyFill="1" applyBorder="1"/>
    <xf numFmtId="0" fontId="0" fillId="8" borderId="36" xfId="0" applyFill="1" applyBorder="1" applyAlignment="1">
      <alignment horizontal="center" vertical="center"/>
    </xf>
    <xf numFmtId="0" fontId="0" fillId="8" borderId="35" xfId="0" applyFill="1" applyBorder="1"/>
    <xf numFmtId="0" fontId="0" fillId="8" borderId="29" xfId="0" applyFill="1" applyBorder="1" applyAlignment="1">
      <alignment horizontal="center" vertical="center"/>
    </xf>
    <xf numFmtId="0" fontId="3" fillId="2" borderId="33" xfId="0" applyFont="1" applyFill="1" applyBorder="1"/>
    <xf numFmtId="0" fontId="3" fillId="2" borderId="14" xfId="0" applyFont="1" applyFill="1" applyBorder="1"/>
    <xf numFmtId="0" fontId="3" fillId="3" borderId="33" xfId="0" applyFont="1" applyFill="1" applyBorder="1"/>
    <xf numFmtId="0" fontId="3" fillId="3" borderId="14" xfId="0" applyFont="1" applyFill="1" applyBorder="1"/>
    <xf numFmtId="0" fontId="0" fillId="4" borderId="16" xfId="0" applyFill="1" applyBorder="1"/>
    <xf numFmtId="0" fontId="0" fillId="5" borderId="16" xfId="0" applyFill="1" applyBorder="1"/>
    <xf numFmtId="0" fontId="0" fillId="6" borderId="16" xfId="0" applyFill="1" applyBorder="1"/>
    <xf numFmtId="0" fontId="0" fillId="7" borderId="16" xfId="0" applyFill="1" applyBorder="1"/>
    <xf numFmtId="0" fontId="0" fillId="9" borderId="16" xfId="0" applyFill="1" applyBorder="1"/>
    <xf numFmtId="0" fontId="0" fillId="8" borderId="16" xfId="0" applyFill="1" applyBorder="1"/>
    <xf numFmtId="0" fontId="0" fillId="0" borderId="17" xfId="0" applyBorder="1"/>
    <xf numFmtId="0" fontId="0" fillId="3" borderId="39" xfId="0" applyFill="1" applyBorder="1"/>
    <xf numFmtId="0" fontId="0" fillId="3" borderId="7" xfId="0" applyFill="1" applyBorder="1"/>
    <xf numFmtId="0" fontId="0" fillId="3" borderId="32" xfId="0" applyFill="1" applyBorder="1"/>
    <xf numFmtId="0" fontId="0" fillId="3" borderId="31" xfId="0" applyFill="1" applyBorder="1"/>
    <xf numFmtId="0" fontId="0" fillId="3" borderId="40" xfId="0" applyFill="1" applyBorder="1"/>
    <xf numFmtId="0" fontId="0" fillId="3" borderId="30" xfId="0" applyFill="1" applyBorder="1"/>
    <xf numFmtId="0" fontId="0" fillId="3" borderId="33" xfId="0" applyFill="1" applyBorder="1"/>
    <xf numFmtId="0" fontId="0" fillId="4" borderId="30" xfId="0" applyFill="1" applyBorder="1"/>
    <xf numFmtId="0" fontId="0" fillId="4" borderId="8" xfId="0" applyFill="1" applyBorder="1"/>
    <xf numFmtId="0" fontId="0" fillId="4" borderId="29" xfId="0" applyFill="1" applyBorder="1"/>
    <xf numFmtId="0" fontId="0" fillId="5" borderId="30" xfId="0" applyFill="1" applyBorder="1"/>
    <xf numFmtId="0" fontId="0" fillId="5" borderId="8" xfId="0" applyFill="1" applyBorder="1"/>
    <xf numFmtId="0" fontId="0" fillId="5" borderId="29" xfId="0" applyFill="1" applyBorder="1"/>
    <xf numFmtId="0" fontId="0" fillId="6" borderId="30" xfId="0" applyFill="1" applyBorder="1"/>
    <xf numFmtId="0" fontId="0" fillId="6" borderId="8" xfId="0" applyFill="1" applyBorder="1"/>
    <xf numFmtId="0" fontId="0" fillId="6" borderId="29" xfId="0" applyFill="1" applyBorder="1"/>
    <xf numFmtId="0" fontId="0" fillId="7" borderId="30" xfId="0" applyFill="1" applyBorder="1"/>
    <xf numFmtId="0" fontId="0" fillId="7" borderId="8" xfId="0" applyFill="1" applyBorder="1"/>
    <xf numFmtId="0" fontId="0" fillId="7" borderId="29" xfId="0" applyFill="1" applyBorder="1"/>
    <xf numFmtId="0" fontId="0" fillId="9" borderId="30" xfId="0" applyFill="1" applyBorder="1"/>
    <xf numFmtId="0" fontId="0" fillId="9" borderId="8" xfId="0" applyFill="1" applyBorder="1"/>
    <xf numFmtId="0" fontId="0" fillId="9" borderId="29" xfId="0" applyFill="1" applyBorder="1"/>
    <xf numFmtId="0" fontId="0" fillId="8" borderId="12" xfId="0" applyFill="1" applyBorder="1"/>
    <xf numFmtId="0" fontId="0" fillId="8" borderId="30" xfId="0" applyFill="1" applyBorder="1"/>
    <xf numFmtId="0" fontId="0" fillId="8" borderId="29" xfId="0" applyFill="1" applyBorder="1"/>
    <xf numFmtId="0" fontId="0" fillId="10" borderId="12" xfId="0" applyFill="1" applyBorder="1"/>
    <xf numFmtId="0" fontId="0" fillId="10" borderId="30" xfId="0" applyFill="1" applyBorder="1"/>
    <xf numFmtId="0" fontId="0" fillId="10" borderId="8" xfId="0" applyFill="1" applyBorder="1"/>
    <xf numFmtId="0" fontId="0" fillId="10" borderId="9" xfId="0" applyFill="1" applyBorder="1"/>
    <xf numFmtId="0" fontId="0" fillId="10" borderId="29" xfId="0" applyFill="1" applyBorder="1"/>
    <xf numFmtId="0" fontId="0" fillId="10" borderId="14" xfId="0" applyFill="1" applyBorder="1"/>
    <xf numFmtId="0" fontId="0" fillId="3" borderId="8" xfId="0" applyFill="1" applyBorder="1"/>
    <xf numFmtId="0" fontId="0" fillId="3" borderId="29" xfId="0" applyFill="1" applyBorder="1"/>
    <xf numFmtId="0" fontId="4" fillId="3" borderId="7" xfId="0" applyFont="1" applyFill="1" applyBorder="1"/>
    <xf numFmtId="0" fontId="4" fillId="5" borderId="8" xfId="0" applyFont="1" applyFill="1" applyBorder="1"/>
    <xf numFmtId="0" fontId="4" fillId="6" borderId="8" xfId="0" applyFont="1" applyFill="1" applyBorder="1"/>
    <xf numFmtId="0" fontId="4" fillId="7" borderId="8" xfId="0" applyFont="1" applyFill="1" applyBorder="1"/>
    <xf numFmtId="0" fontId="4" fillId="9" borderId="8" xfId="0" applyFont="1" applyFill="1" applyBorder="1"/>
    <xf numFmtId="0" fontId="4" fillId="8" borderId="8" xfId="0" applyFont="1" applyFill="1" applyBorder="1"/>
    <xf numFmtId="0" fontId="4" fillId="3" borderId="8" xfId="0" applyFont="1" applyFill="1" applyBorder="1"/>
    <xf numFmtId="0" fontId="4" fillId="4" borderId="8" xfId="0" applyFont="1" applyFill="1" applyBorder="1"/>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0" fillId="0" borderId="52" xfId="0" applyBorder="1"/>
    <xf numFmtId="0" fontId="0" fillId="0" borderId="53" xfId="0" applyBorder="1"/>
    <xf numFmtId="0" fontId="0" fillId="0" borderId="54" xfId="0" applyBorder="1"/>
    <xf numFmtId="0" fontId="0" fillId="0" borderId="55" xfId="0" applyBorder="1"/>
    <xf numFmtId="0" fontId="0" fillId="0" borderId="2" xfId="0" applyBorder="1" applyProtection="1">
      <protection locked="0"/>
    </xf>
    <xf numFmtId="0" fontId="0" fillId="0" borderId="3" xfId="0" applyBorder="1" applyProtection="1">
      <protection locked="0"/>
    </xf>
    <xf numFmtId="0" fontId="4" fillId="3" borderId="32" xfId="0" applyFont="1" applyFill="1" applyBorder="1"/>
    <xf numFmtId="0" fontId="4" fillId="10" borderId="8" xfId="0" applyFont="1" applyFill="1" applyBorder="1"/>
    <xf numFmtId="0" fontId="4" fillId="0" borderId="1" xfId="0" applyFont="1" applyBorder="1" applyAlignment="1">
      <alignment horizontal="left"/>
    </xf>
    <xf numFmtId="0" fontId="0" fillId="8" borderId="18" xfId="0" applyFill="1" applyBorder="1"/>
    <xf numFmtId="0" fontId="0" fillId="9" borderId="56" xfId="0" applyFill="1" applyBorder="1" applyProtection="1">
      <protection locked="0"/>
    </xf>
    <xf numFmtId="0" fontId="0" fillId="0" borderId="57" xfId="0" applyBorder="1"/>
    <xf numFmtId="0" fontId="0" fillId="8" borderId="33" xfId="0" applyFill="1" applyBorder="1"/>
    <xf numFmtId="0" fontId="0" fillId="8" borderId="13" xfId="0" applyFill="1" applyBorder="1" applyAlignment="1">
      <alignment horizontal="center" vertical="center"/>
    </xf>
    <xf numFmtId="0" fontId="0" fillId="8" borderId="56" xfId="0" applyFill="1" applyBorder="1" applyProtection="1">
      <protection locked="0"/>
    </xf>
    <xf numFmtId="0" fontId="0" fillId="8" borderId="18" xfId="0" applyFill="1" applyBorder="1" applyAlignment="1">
      <alignment horizontal="center" vertical="center"/>
    </xf>
    <xf numFmtId="0" fontId="3" fillId="2" borderId="29" xfId="0" applyFont="1" applyFill="1" applyBorder="1" applyAlignment="1">
      <alignment horizontal="center" vertical="center"/>
    </xf>
    <xf numFmtId="0" fontId="0" fillId="8" borderId="38" xfId="0" applyFill="1" applyBorder="1"/>
    <xf numFmtId="0" fontId="0" fillId="8" borderId="56" xfId="0" applyFill="1" applyBorder="1"/>
    <xf numFmtId="0" fontId="0" fillId="15" borderId="6" xfId="0" applyFill="1" applyBorder="1"/>
    <xf numFmtId="0" fontId="0" fillId="15" borderId="1" xfId="0" applyFill="1" applyBorder="1"/>
    <xf numFmtId="0" fontId="0" fillId="15" borderId="3" xfId="0" applyFill="1" applyBorder="1"/>
    <xf numFmtId="0" fontId="5" fillId="14" borderId="6" xfId="0" applyFont="1" applyFill="1" applyBorder="1"/>
    <xf numFmtId="0" fontId="5" fillId="14" borderId="1" xfId="0" applyFont="1" applyFill="1" applyBorder="1"/>
    <xf numFmtId="0" fontId="5" fillId="12" borderId="6" xfId="0" applyFont="1" applyFill="1" applyBorder="1"/>
    <xf numFmtId="0" fontId="5" fillId="12" borderId="1" xfId="0" applyFont="1" applyFill="1" applyBorder="1"/>
    <xf numFmtId="0" fontId="5" fillId="13" borderId="6" xfId="0" applyFont="1" applyFill="1" applyBorder="1"/>
    <xf numFmtId="0" fontId="5" fillId="13" borderId="1" xfId="0" applyFont="1" applyFill="1" applyBorder="1"/>
    <xf numFmtId="0" fontId="5" fillId="16" borderId="6" xfId="0" applyFont="1" applyFill="1" applyBorder="1"/>
    <xf numFmtId="0" fontId="5" fillId="16" borderId="1" xfId="0" applyFont="1" applyFill="1" applyBorder="1"/>
    <xf numFmtId="0" fontId="0" fillId="17" borderId="6" xfId="0" applyFill="1" applyBorder="1"/>
    <xf numFmtId="0" fontId="0" fillId="17" borderId="1" xfId="0" applyFill="1" applyBorder="1"/>
    <xf numFmtId="0" fontId="5" fillId="18" borderId="6" xfId="0" applyFont="1" applyFill="1" applyBorder="1"/>
    <xf numFmtId="0" fontId="5" fillId="18" borderId="1" xfId="0" applyFont="1" applyFill="1" applyBorder="1"/>
    <xf numFmtId="0" fontId="0" fillId="8" borderId="6" xfId="0" applyFill="1" applyBorder="1"/>
    <xf numFmtId="0" fontId="0" fillId="8" borderId="1" xfId="0" applyFill="1" applyBorder="1"/>
    <xf numFmtId="0" fontId="0" fillId="19" borderId="6" xfId="0" applyFill="1" applyBorder="1"/>
    <xf numFmtId="0" fontId="0" fillId="19" borderId="1" xfId="0" applyFill="1" applyBorder="1"/>
    <xf numFmtId="0" fontId="0" fillId="0" borderId="59" xfId="0" applyBorder="1"/>
    <xf numFmtId="0" fontId="0" fillId="0" borderId="61" xfId="0" applyBorder="1"/>
    <xf numFmtId="0" fontId="0" fillId="0" borderId="60" xfId="0" applyBorder="1"/>
    <xf numFmtId="0" fontId="0" fillId="0" borderId="1" xfId="0" applyBorder="1" applyAlignment="1">
      <alignment horizontal="center"/>
    </xf>
    <xf numFmtId="0" fontId="12" fillId="0" borderId="0" xfId="0" applyFont="1" applyAlignment="1">
      <alignment vertical="center" wrapText="1"/>
    </xf>
    <xf numFmtId="0" fontId="13" fillId="0" borderId="0" xfId="0" applyFont="1" applyAlignment="1">
      <alignment vertical="center" wrapText="1"/>
    </xf>
    <xf numFmtId="0" fontId="3" fillId="0" borderId="0" xfId="0" applyFont="1" applyAlignment="1">
      <alignment horizontal="center"/>
    </xf>
    <xf numFmtId="0" fontId="15" fillId="0" borderId="0" xfId="2" applyFont="1" applyAlignment="1" applyProtection="1">
      <alignment horizontal="left" vertical="center" wrapText="1"/>
    </xf>
    <xf numFmtId="0" fontId="0" fillId="0" borderId="62" xfId="0" applyBorder="1"/>
    <xf numFmtId="0" fontId="0" fillId="0" borderId="63" xfId="0" applyBorder="1"/>
    <xf numFmtId="0" fontId="0" fillId="0" borderId="64" xfId="0" applyBorder="1"/>
    <xf numFmtId="0" fontId="0" fillId="0" borderId="65" xfId="0" applyBorder="1"/>
    <xf numFmtId="0" fontId="0" fillId="0" borderId="0" xfId="0" applyAlignment="1">
      <alignment horizontal="center"/>
    </xf>
    <xf numFmtId="0" fontId="5" fillId="13" borderId="1" xfId="0" applyFont="1" applyFill="1" applyBorder="1" applyAlignment="1">
      <alignment horizontal="left"/>
    </xf>
    <xf numFmtId="0" fontId="5" fillId="12" borderId="1" xfId="0" applyFont="1" applyFill="1" applyBorder="1" applyAlignment="1">
      <alignment horizontal="left"/>
    </xf>
    <xf numFmtId="0" fontId="5" fillId="14" borderId="1" xfId="0" applyFont="1" applyFill="1" applyBorder="1" applyAlignment="1">
      <alignment horizontal="left"/>
    </xf>
    <xf numFmtId="0" fontId="16" fillId="0" borderId="0" xfId="0" applyFont="1"/>
    <xf numFmtId="0" fontId="0" fillId="3" borderId="19" xfId="0" applyFill="1" applyBorder="1"/>
    <xf numFmtId="0" fontId="0" fillId="3" borderId="67" xfId="0" applyFill="1" applyBorder="1"/>
    <xf numFmtId="0" fontId="0" fillId="3" borderId="34" xfId="0" applyFill="1" applyBorder="1"/>
    <xf numFmtId="0" fontId="0" fillId="3" borderId="20" xfId="0" applyFill="1" applyBorder="1"/>
    <xf numFmtId="0" fontId="0" fillId="3" borderId="36" xfId="0" applyFill="1" applyBorder="1"/>
    <xf numFmtId="0" fontId="0" fillId="3" borderId="35" xfId="0" applyFill="1" applyBorder="1"/>
    <xf numFmtId="0" fontId="4" fillId="3" borderId="34" xfId="0" applyFont="1" applyFill="1" applyBorder="1"/>
    <xf numFmtId="0" fontId="17" fillId="0" borderId="0" xfId="0" applyFont="1" applyProtection="1">
      <protection locked="0"/>
    </xf>
    <xf numFmtId="0" fontId="18" fillId="0" borderId="0" xfId="0" applyFont="1" applyProtection="1">
      <protection locked="0"/>
    </xf>
    <xf numFmtId="0" fontId="0" fillId="6" borderId="6" xfId="0" applyFill="1" applyBorder="1"/>
    <xf numFmtId="0" fontId="0" fillId="6" borderId="1" xfId="0" applyFill="1" applyBorder="1"/>
    <xf numFmtId="0" fontId="0" fillId="6" borderId="3" xfId="0" applyFill="1" applyBorder="1"/>
    <xf numFmtId="0" fontId="0" fillId="0" borderId="2" xfId="0" applyBorder="1"/>
    <xf numFmtId="0" fontId="3" fillId="0" borderId="55" xfId="0" applyFont="1" applyBorder="1"/>
    <xf numFmtId="0" fontId="3" fillId="0" borderId="68" xfId="0" applyFont="1" applyBorder="1"/>
    <xf numFmtId="0" fontId="3" fillId="0" borderId="48" xfId="0" applyFont="1" applyBorder="1"/>
    <xf numFmtId="0" fontId="3" fillId="0" borderId="54" xfId="0" applyFont="1" applyBorder="1"/>
    <xf numFmtId="0" fontId="3" fillId="0" borderId="49" xfId="0" applyFont="1" applyBorder="1"/>
    <xf numFmtId="0" fontId="3" fillId="0" borderId="47" xfId="0" applyFont="1" applyBorder="1"/>
    <xf numFmtId="0" fontId="3" fillId="0" borderId="50" xfId="0" applyFont="1" applyBorder="1"/>
    <xf numFmtId="0" fontId="3" fillId="0" borderId="51" xfId="0" applyFont="1" applyBorder="1"/>
    <xf numFmtId="0" fontId="3" fillId="0" borderId="52" xfId="0" applyFont="1" applyBorder="1"/>
    <xf numFmtId="0" fontId="3" fillId="0" borderId="53" xfId="0" applyFont="1" applyBorder="1"/>
    <xf numFmtId="0" fontId="0" fillId="0" borderId="21" xfId="0" applyBorder="1" applyProtection="1">
      <protection locked="0"/>
    </xf>
    <xf numFmtId="0" fontId="0" fillId="0" borderId="18" xfId="0" applyBorder="1" applyProtection="1">
      <protection locked="0"/>
    </xf>
    <xf numFmtId="0" fontId="4" fillId="0" borderId="2" xfId="0" applyFont="1" applyBorder="1" applyAlignment="1">
      <alignment horizontal="center" wrapText="1"/>
    </xf>
    <xf numFmtId="0" fontId="4" fillId="0" borderId="3" xfId="0" applyFont="1" applyBorder="1" applyAlignment="1">
      <alignment horizontal="right" wrapText="1"/>
    </xf>
    <xf numFmtId="0" fontId="0" fillId="0" borderId="10" xfId="0" applyBorder="1" applyProtection="1">
      <protection locked="0"/>
    </xf>
    <xf numFmtId="0" fontId="0" fillId="0" borderId="9" xfId="0" applyBorder="1" applyProtection="1">
      <protection locked="0"/>
    </xf>
    <xf numFmtId="0" fontId="0" fillId="0" borderId="69" xfId="0" applyBorder="1" applyProtection="1">
      <protection locked="0"/>
    </xf>
    <xf numFmtId="0" fontId="0" fillId="0" borderId="22" xfId="0" applyBorder="1" applyProtection="1">
      <protection locked="0"/>
    </xf>
    <xf numFmtId="0" fontId="0" fillId="0" borderId="56" xfId="0" applyBorder="1" applyProtection="1">
      <protection locked="0"/>
    </xf>
    <xf numFmtId="0" fontId="0" fillId="0" borderId="6" xfId="0" applyBorder="1" applyAlignment="1">
      <alignment horizontal="center"/>
    </xf>
    <xf numFmtId="0" fontId="4" fillId="0" borderId="1" xfId="0" applyFont="1" applyBorder="1" applyAlignment="1">
      <alignment horizontal="center"/>
    </xf>
    <xf numFmtId="0" fontId="0" fillId="15" borderId="6" xfId="0" applyFill="1" applyBorder="1" applyAlignment="1">
      <alignment horizontal="center"/>
    </xf>
    <xf numFmtId="0" fontId="0" fillId="15" borderId="1" xfId="0" applyFill="1" applyBorder="1" applyAlignment="1">
      <alignment horizontal="center"/>
    </xf>
    <xf numFmtId="0" fontId="0" fillId="15" borderId="3" xfId="0" applyFill="1" applyBorder="1" applyAlignment="1">
      <alignment horizontal="center"/>
    </xf>
    <xf numFmtId="0" fontId="5" fillId="14" borderId="6" xfId="0" applyFont="1" applyFill="1" applyBorder="1" applyAlignment="1">
      <alignment horizontal="center"/>
    </xf>
    <xf numFmtId="0" fontId="5" fillId="14" borderId="1" xfId="0" applyFont="1" applyFill="1" applyBorder="1" applyAlignment="1">
      <alignment horizontal="center"/>
    </xf>
    <xf numFmtId="0" fontId="5" fillId="14" borderId="3" xfId="0" applyFont="1" applyFill="1" applyBorder="1" applyAlignment="1">
      <alignment horizontal="center"/>
    </xf>
    <xf numFmtId="0" fontId="10" fillId="12" borderId="1" xfId="0" applyFont="1" applyFill="1" applyBorder="1" applyAlignment="1">
      <alignment horizontal="center"/>
    </xf>
    <xf numFmtId="0" fontId="10" fillId="12" borderId="3" xfId="0" applyFont="1" applyFill="1" applyBorder="1" applyAlignment="1">
      <alignment horizontal="center"/>
    </xf>
    <xf numFmtId="0" fontId="10" fillId="13" borderId="6" xfId="0" applyFont="1" applyFill="1" applyBorder="1" applyAlignment="1">
      <alignment horizontal="center"/>
    </xf>
    <xf numFmtId="0" fontId="10" fillId="13" borderId="1" xfId="0" applyFont="1" applyFill="1" applyBorder="1" applyAlignment="1">
      <alignment horizontal="center"/>
    </xf>
    <xf numFmtId="0" fontId="10" fillId="13" borderId="3" xfId="0" applyFont="1" applyFill="1" applyBorder="1" applyAlignment="1">
      <alignment horizontal="center"/>
    </xf>
    <xf numFmtId="0" fontId="5" fillId="16" borderId="6" xfId="0" applyFont="1" applyFill="1" applyBorder="1" applyAlignment="1">
      <alignment horizontal="center"/>
    </xf>
    <xf numFmtId="0" fontId="5" fillId="16" borderId="1" xfId="0" applyFont="1" applyFill="1" applyBorder="1" applyAlignment="1">
      <alignment horizontal="center"/>
    </xf>
    <xf numFmtId="0" fontId="5" fillId="16" borderId="3" xfId="0" applyFont="1" applyFill="1" applyBorder="1" applyAlignment="1">
      <alignment horizontal="center"/>
    </xf>
    <xf numFmtId="0" fontId="0" fillId="17" borderId="6" xfId="0" applyFill="1" applyBorder="1" applyAlignment="1">
      <alignment horizontal="center"/>
    </xf>
    <xf numFmtId="0" fontId="0" fillId="17" borderId="1" xfId="0" applyFill="1" applyBorder="1" applyAlignment="1">
      <alignment horizontal="center"/>
    </xf>
    <xf numFmtId="0" fontId="0" fillId="17" borderId="3" xfId="0" applyFill="1" applyBorder="1" applyAlignment="1">
      <alignment horizontal="center"/>
    </xf>
    <xf numFmtId="0" fontId="4" fillId="0" borderId="57" xfId="0" applyFont="1" applyBorder="1"/>
    <xf numFmtId="0" fontId="4" fillId="0" borderId="70" xfId="0" applyFont="1" applyBorder="1"/>
    <xf numFmtId="0" fontId="4" fillId="4" borderId="30" xfId="0" applyFont="1" applyFill="1" applyBorder="1"/>
    <xf numFmtId="0" fontId="4" fillId="5" borderId="30" xfId="0" applyFont="1" applyFill="1" applyBorder="1"/>
    <xf numFmtId="0" fontId="4" fillId="6" borderId="30" xfId="0" applyFont="1" applyFill="1" applyBorder="1"/>
    <xf numFmtId="0" fontId="4" fillId="7" borderId="30" xfId="0" applyFont="1" applyFill="1" applyBorder="1"/>
    <xf numFmtId="0" fontId="4" fillId="9" borderId="30" xfId="0" applyFont="1" applyFill="1" applyBorder="1"/>
    <xf numFmtId="0" fontId="4" fillId="8" borderId="30" xfId="0" applyFont="1" applyFill="1" applyBorder="1"/>
    <xf numFmtId="0" fontId="4" fillId="10" borderId="30" xfId="0" applyFont="1" applyFill="1" applyBorder="1"/>
    <xf numFmtId="0" fontId="4" fillId="3" borderId="30" xfId="0" applyFont="1" applyFill="1" applyBorder="1"/>
    <xf numFmtId="0" fontId="4" fillId="3" borderId="67" xfId="0" applyFont="1" applyFill="1" applyBorder="1"/>
    <xf numFmtId="2" fontId="0" fillId="3" borderId="7" xfId="0" applyNumberFormat="1" applyFill="1" applyBorder="1"/>
    <xf numFmtId="2" fontId="0" fillId="3" borderId="37" xfId="0" applyNumberFormat="1" applyFill="1" applyBorder="1"/>
    <xf numFmtId="2" fontId="0" fillId="4" borderId="12" xfId="0" applyNumberFormat="1" applyFill="1" applyBorder="1"/>
    <xf numFmtId="2" fontId="0" fillId="4" borderId="8" xfId="0" applyNumberFormat="1" applyFill="1" applyBorder="1"/>
    <xf numFmtId="0" fontId="5" fillId="18" borderId="6" xfId="0" applyFont="1" applyFill="1" applyBorder="1" applyAlignment="1">
      <alignment horizontal="center"/>
    </xf>
    <xf numFmtId="0" fontId="5" fillId="18" borderId="1" xfId="0" applyFont="1" applyFill="1" applyBorder="1" applyAlignment="1">
      <alignment horizontal="center"/>
    </xf>
    <xf numFmtId="0" fontId="5" fillId="18" borderId="3" xfId="0" applyFont="1" applyFill="1" applyBorder="1" applyAlignment="1">
      <alignment horizontal="center"/>
    </xf>
    <xf numFmtId="0" fontId="0" fillId="5" borderId="67" xfId="0" applyFill="1" applyBorder="1"/>
    <xf numFmtId="0" fontId="14" fillId="0" borderId="0" xfId="0" applyFont="1" applyAlignment="1">
      <alignment horizontal="center" vertical="center"/>
    </xf>
    <xf numFmtId="2" fontId="0" fillId="5" borderId="12" xfId="0" applyNumberFormat="1" applyFill="1" applyBorder="1"/>
    <xf numFmtId="2" fontId="0" fillId="6" borderId="12" xfId="0" applyNumberFormat="1" applyFill="1" applyBorder="1"/>
    <xf numFmtId="2" fontId="0" fillId="7" borderId="12" xfId="0" applyNumberFormat="1" applyFill="1" applyBorder="1"/>
    <xf numFmtId="2" fontId="0" fillId="9" borderId="12" xfId="0" applyNumberFormat="1" applyFill="1" applyBorder="1"/>
    <xf numFmtId="2" fontId="0" fillId="8" borderId="12" xfId="0" applyNumberFormat="1" applyFill="1" applyBorder="1"/>
    <xf numFmtId="2" fontId="0" fillId="10" borderId="12" xfId="0" applyNumberFormat="1" applyFill="1" applyBorder="1"/>
    <xf numFmtId="0" fontId="0" fillId="0" borderId="71" xfId="0" applyBorder="1"/>
    <xf numFmtId="0" fontId="0" fillId="0" borderId="72" xfId="0" applyBorder="1"/>
    <xf numFmtId="0" fontId="20" fillId="0" borderId="0" xfId="2" applyFont="1" applyAlignment="1" applyProtection="1">
      <alignment horizontal="left" vertical="center" wrapText="1"/>
    </xf>
    <xf numFmtId="0" fontId="20" fillId="0" borderId="0" xfId="2" applyFont="1" applyAlignment="1" applyProtection="1">
      <alignment vertical="center" wrapText="1"/>
    </xf>
    <xf numFmtId="0" fontId="5" fillId="18" borderId="0" xfId="0" applyFont="1" applyFill="1" applyAlignment="1">
      <alignment horizontal="center"/>
    </xf>
    <xf numFmtId="0" fontId="4" fillId="0" borderId="0" xfId="0" applyFont="1" applyAlignment="1">
      <alignment horizontal="center"/>
    </xf>
    <xf numFmtId="0" fontId="1" fillId="8" borderId="25" xfId="0" applyFont="1" applyFill="1" applyBorder="1" applyAlignment="1">
      <alignment horizontal="center" vertical="center"/>
    </xf>
    <xf numFmtId="0" fontId="1" fillId="8" borderId="0" xfId="0" applyFont="1" applyFill="1" applyAlignment="1">
      <alignment horizontal="center" vertical="center"/>
    </xf>
    <xf numFmtId="0" fontId="1" fillId="8" borderId="1" xfId="0" applyFont="1" applyFill="1" applyBorder="1" applyAlignment="1">
      <alignment horizontal="center" vertical="center"/>
    </xf>
    <xf numFmtId="0" fontId="5" fillId="18" borderId="5" xfId="0" applyFont="1" applyFill="1" applyBorder="1" applyAlignment="1">
      <alignment horizontal="center"/>
    </xf>
    <xf numFmtId="0" fontId="5" fillId="18" borderId="0" xfId="0" applyFont="1" applyFill="1" applyAlignment="1">
      <alignment horizontal="center"/>
    </xf>
    <xf numFmtId="0" fontId="0" fillId="0" borderId="25"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6" borderId="5" xfId="0" applyFill="1" applyBorder="1" applyAlignment="1">
      <alignment horizontal="center"/>
    </xf>
    <xf numFmtId="0" fontId="0" fillId="6" borderId="0" xfId="0" applyFill="1" applyAlignment="1">
      <alignment horizontal="center"/>
    </xf>
    <xf numFmtId="0" fontId="0" fillId="6" borderId="2" xfId="0" applyFill="1" applyBorder="1" applyAlignment="1">
      <alignment horizontal="center"/>
    </xf>
    <xf numFmtId="0" fontId="0" fillId="8" borderId="5" xfId="0" applyFill="1" applyBorder="1" applyAlignment="1">
      <alignment horizontal="center"/>
    </xf>
    <xf numFmtId="0" fontId="0" fillId="8" borderId="0" xfId="0" applyFill="1" applyAlignment="1">
      <alignment horizontal="center"/>
    </xf>
    <xf numFmtId="0" fontId="0" fillId="19" borderId="5" xfId="0" applyFill="1" applyBorder="1" applyAlignment="1">
      <alignment horizontal="center"/>
    </xf>
    <xf numFmtId="0" fontId="0" fillId="19" borderId="0" xfId="0" applyFill="1" applyAlignment="1">
      <alignment horizontal="center"/>
    </xf>
    <xf numFmtId="0" fontId="1" fillId="9" borderId="25" xfId="0" applyFont="1" applyFill="1" applyBorder="1" applyAlignment="1">
      <alignment horizontal="center" vertical="center"/>
    </xf>
    <xf numFmtId="0" fontId="1" fillId="9" borderId="0" xfId="0" applyFont="1" applyFill="1" applyAlignment="1">
      <alignment horizontal="center" vertical="center"/>
    </xf>
    <xf numFmtId="0" fontId="1" fillId="9" borderId="1" xfId="0" applyFont="1" applyFill="1" applyBorder="1" applyAlignment="1">
      <alignment horizontal="center" vertical="center"/>
    </xf>
    <xf numFmtId="0" fontId="5" fillId="12" borderId="5" xfId="0" applyFont="1" applyFill="1" applyBorder="1" applyAlignment="1">
      <alignment horizontal="center"/>
    </xf>
    <xf numFmtId="0" fontId="5" fillId="12" borderId="0" xfId="0" applyFont="1" applyFill="1" applyAlignment="1">
      <alignment horizontal="center"/>
    </xf>
    <xf numFmtId="0" fontId="5" fillId="13" borderId="5" xfId="0" applyFont="1" applyFill="1" applyBorder="1" applyAlignment="1">
      <alignment horizontal="center"/>
    </xf>
    <xf numFmtId="0" fontId="5" fillId="13" borderId="0" xfId="0" applyFont="1" applyFill="1" applyAlignment="1">
      <alignment horizontal="center"/>
    </xf>
    <xf numFmtId="0" fontId="5" fillId="16" borderId="5" xfId="0" applyFont="1" applyFill="1" applyBorder="1" applyAlignment="1">
      <alignment horizontal="center"/>
    </xf>
    <xf numFmtId="0" fontId="5" fillId="16" borderId="0" xfId="0" applyFont="1" applyFill="1" applyAlignment="1">
      <alignment horizontal="center"/>
    </xf>
    <xf numFmtId="0" fontId="0" fillId="17" borderId="5" xfId="0" applyFill="1" applyBorder="1" applyAlignment="1">
      <alignment horizontal="center"/>
    </xf>
    <xf numFmtId="0" fontId="0" fillId="17" borderId="0" xfId="0" applyFill="1" applyAlignment="1">
      <alignment horizontal="center"/>
    </xf>
    <xf numFmtId="0" fontId="0" fillId="0" borderId="58"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1" fillId="3" borderId="25" xfId="0" applyFont="1" applyFill="1" applyBorder="1" applyAlignment="1">
      <alignment horizontal="center" vertical="center"/>
    </xf>
    <xf numFmtId="0" fontId="1" fillId="3" borderId="0" xfId="0" applyFont="1" applyFill="1" applyAlignment="1">
      <alignment horizontal="center" vertical="center"/>
    </xf>
    <xf numFmtId="0" fontId="1" fillId="3" borderId="1" xfId="0" applyFont="1" applyFill="1" applyBorder="1" applyAlignment="1">
      <alignment horizontal="center" vertical="center"/>
    </xf>
    <xf numFmtId="0" fontId="0" fillId="15" borderId="5" xfId="0" applyFill="1" applyBorder="1" applyAlignment="1">
      <alignment horizontal="center"/>
    </xf>
    <xf numFmtId="0" fontId="0" fillId="15" borderId="0" xfId="0" applyFill="1" applyAlignment="1">
      <alignment horizontal="center"/>
    </xf>
    <xf numFmtId="0" fontId="0" fillId="15" borderId="2" xfId="0" applyFill="1" applyBorder="1" applyAlignment="1">
      <alignment horizontal="center"/>
    </xf>
    <xf numFmtId="0" fontId="1" fillId="7" borderId="25" xfId="0" applyFont="1" applyFill="1" applyBorder="1" applyAlignment="1">
      <alignment horizontal="center" vertical="center"/>
    </xf>
    <xf numFmtId="0" fontId="1" fillId="7" borderId="0" xfId="0" applyFont="1" applyFill="1" applyAlignment="1">
      <alignment horizontal="center" vertical="center"/>
    </xf>
    <xf numFmtId="0" fontId="1" fillId="7" borderId="1" xfId="0" applyFont="1" applyFill="1" applyBorder="1" applyAlignment="1">
      <alignment horizontal="center" vertical="center"/>
    </xf>
    <xf numFmtId="0" fontId="5" fillId="14" borderId="5" xfId="0" applyFont="1" applyFill="1" applyBorder="1" applyAlignment="1">
      <alignment horizontal="center"/>
    </xf>
    <xf numFmtId="0" fontId="5" fillId="14" borderId="0" xfId="0" applyFont="1" applyFill="1" applyAlignment="1">
      <alignment horizontal="center"/>
    </xf>
    <xf numFmtId="0" fontId="1" fillId="4" borderId="25" xfId="0" applyFont="1" applyFill="1" applyBorder="1" applyAlignment="1">
      <alignment horizontal="center" vertical="center"/>
    </xf>
    <xf numFmtId="0" fontId="1" fillId="4" borderId="0" xfId="0" applyFont="1" applyFill="1" applyAlignment="1">
      <alignment horizontal="center" vertical="center"/>
    </xf>
    <xf numFmtId="0" fontId="1" fillId="4" borderId="1" xfId="0" applyFont="1" applyFill="1" applyBorder="1" applyAlignment="1">
      <alignment horizontal="center" vertical="center"/>
    </xf>
    <xf numFmtId="0" fontId="1" fillId="5" borderId="25" xfId="0" applyFont="1" applyFill="1" applyBorder="1" applyAlignment="1">
      <alignment horizontal="center" vertical="center"/>
    </xf>
    <xf numFmtId="0" fontId="1" fillId="5" borderId="0" xfId="0" applyFont="1" applyFill="1" applyAlignment="1">
      <alignment horizontal="center" vertical="center"/>
    </xf>
    <xf numFmtId="0" fontId="1" fillId="5" borderId="1" xfId="0" applyFont="1" applyFill="1" applyBorder="1" applyAlignment="1">
      <alignment horizontal="center" vertical="center"/>
    </xf>
    <xf numFmtId="0" fontId="2" fillId="6" borderId="25" xfId="0" applyFont="1" applyFill="1" applyBorder="1" applyAlignment="1">
      <alignment horizontal="center" vertical="center"/>
    </xf>
    <xf numFmtId="0" fontId="2" fillId="6" borderId="0" xfId="0" applyFont="1" applyFill="1" applyAlignment="1">
      <alignment horizontal="center" vertical="center"/>
    </xf>
    <xf numFmtId="0" fontId="2" fillId="6" borderId="1" xfId="0" applyFont="1" applyFill="1" applyBorder="1" applyAlignment="1">
      <alignment horizontal="center" vertical="center"/>
    </xf>
    <xf numFmtId="0" fontId="1" fillId="10" borderId="25" xfId="0" applyFont="1" applyFill="1" applyBorder="1" applyAlignment="1">
      <alignment horizontal="center" vertical="center"/>
    </xf>
    <xf numFmtId="0" fontId="1" fillId="10" borderId="0" xfId="0" applyFont="1" applyFill="1" applyAlignment="1">
      <alignment horizontal="center" vertical="center"/>
    </xf>
    <xf numFmtId="0" fontId="1" fillId="10" borderId="1" xfId="0" applyFont="1" applyFill="1" applyBorder="1" applyAlignment="1">
      <alignment horizontal="center" vertical="center"/>
    </xf>
    <xf numFmtId="0" fontId="3" fillId="0" borderId="25"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8" borderId="0" xfId="0" applyFont="1" applyFill="1" applyAlignment="1">
      <alignment horizontal="center"/>
    </xf>
    <xf numFmtId="0" fontId="3" fillId="17" borderId="0" xfId="0" applyFont="1" applyFill="1" applyAlignment="1">
      <alignment horizontal="center"/>
    </xf>
    <xf numFmtId="0" fontId="0" fillId="0" borderId="59" xfId="0" applyBorder="1" applyAlignment="1">
      <alignment horizontal="center" vertical="center"/>
    </xf>
    <xf numFmtId="0" fontId="0" fillId="0" borderId="60" xfId="0" applyBorder="1" applyAlignment="1">
      <alignment horizontal="center" vertical="center"/>
    </xf>
    <xf numFmtId="0" fontId="3" fillId="6" borderId="41" xfId="0" applyFont="1" applyFill="1" applyBorder="1" applyAlignment="1">
      <alignment horizontal="center"/>
    </xf>
    <xf numFmtId="0" fontId="3" fillId="6" borderId="42" xfId="0" applyFont="1" applyFill="1" applyBorder="1" applyAlignment="1">
      <alignment horizontal="center"/>
    </xf>
    <xf numFmtId="0" fontId="3" fillId="6" borderId="43" xfId="0" applyFont="1" applyFill="1" applyBorder="1" applyAlignment="1">
      <alignment horizontal="center"/>
    </xf>
    <xf numFmtId="0" fontId="0" fillId="8" borderId="41" xfId="0" applyFill="1" applyBorder="1" applyAlignment="1">
      <alignment horizontal="center"/>
    </xf>
    <xf numFmtId="0" fontId="0" fillId="8" borderId="42" xfId="0" applyFill="1" applyBorder="1" applyAlignment="1">
      <alignment horizontal="center"/>
    </xf>
    <xf numFmtId="0" fontId="0" fillId="8" borderId="43" xfId="0" applyFill="1" applyBorder="1" applyAlignment="1">
      <alignment horizontal="center"/>
    </xf>
    <xf numFmtId="0" fontId="0" fillId="15" borderId="41" xfId="0" applyFill="1" applyBorder="1" applyAlignment="1">
      <alignment horizontal="center"/>
    </xf>
    <xf numFmtId="0" fontId="0" fillId="15" borderId="42" xfId="0" applyFill="1" applyBorder="1" applyAlignment="1">
      <alignment horizontal="center"/>
    </xf>
    <xf numFmtId="0" fontId="0" fillId="15" borderId="43" xfId="0" applyFill="1" applyBorder="1" applyAlignment="1">
      <alignment horizontal="center"/>
    </xf>
    <xf numFmtId="0" fontId="3" fillId="19" borderId="41" xfId="0" applyFont="1" applyFill="1" applyBorder="1" applyAlignment="1">
      <alignment horizontal="center"/>
    </xf>
    <xf numFmtId="0" fontId="3" fillId="19" borderId="42" xfId="0" applyFont="1" applyFill="1" applyBorder="1" applyAlignment="1">
      <alignment horizontal="center"/>
    </xf>
    <xf numFmtId="0" fontId="3" fillId="19" borderId="43" xfId="0" applyFont="1" applyFill="1" applyBorder="1" applyAlignment="1">
      <alignment horizontal="center"/>
    </xf>
    <xf numFmtId="0" fontId="4" fillId="0" borderId="44" xfId="0" applyFont="1" applyBorder="1" applyAlignment="1">
      <alignment horizontal="center"/>
    </xf>
    <xf numFmtId="0" fontId="4" fillId="0" borderId="45" xfId="0" applyFont="1" applyBorder="1" applyAlignment="1">
      <alignment horizontal="center"/>
    </xf>
    <xf numFmtId="0" fontId="4" fillId="0" borderId="46" xfId="0" applyFont="1" applyBorder="1" applyAlignment="1">
      <alignment horizontal="center"/>
    </xf>
    <xf numFmtId="0" fontId="5" fillId="13" borderId="41" xfId="0" applyFont="1" applyFill="1" applyBorder="1" applyAlignment="1">
      <alignment horizontal="center"/>
    </xf>
    <xf numFmtId="0" fontId="5" fillId="13" borderId="42" xfId="0" applyFont="1" applyFill="1" applyBorder="1" applyAlignment="1">
      <alignment horizontal="center"/>
    </xf>
    <xf numFmtId="0" fontId="5" fillId="13" borderId="43" xfId="0" applyFont="1" applyFill="1" applyBorder="1" applyAlignment="1">
      <alignment horizontal="center"/>
    </xf>
    <xf numFmtId="0" fontId="5" fillId="12" borderId="41" xfId="0" applyFont="1" applyFill="1" applyBorder="1" applyAlignment="1">
      <alignment horizontal="center"/>
    </xf>
    <xf numFmtId="0" fontId="5" fillId="12" borderId="42" xfId="0" applyFont="1" applyFill="1" applyBorder="1" applyAlignment="1">
      <alignment horizontal="center"/>
    </xf>
    <xf numFmtId="0" fontId="5" fillId="12" borderId="43" xfId="0" applyFont="1" applyFill="1" applyBorder="1" applyAlignment="1">
      <alignment horizontal="center"/>
    </xf>
    <xf numFmtId="0" fontId="3" fillId="17" borderId="41" xfId="0" applyFont="1" applyFill="1" applyBorder="1" applyAlignment="1">
      <alignment horizontal="center"/>
    </xf>
    <xf numFmtId="0" fontId="3" fillId="17" borderId="42" xfId="0" applyFont="1" applyFill="1" applyBorder="1" applyAlignment="1">
      <alignment horizontal="center"/>
    </xf>
    <xf numFmtId="0" fontId="3" fillId="17" borderId="43" xfId="0" applyFont="1" applyFill="1" applyBorder="1" applyAlignment="1">
      <alignment horizontal="center"/>
    </xf>
    <xf numFmtId="0" fontId="5" fillId="14" borderId="41" xfId="0" applyFont="1" applyFill="1" applyBorder="1" applyAlignment="1">
      <alignment horizontal="center"/>
    </xf>
    <xf numFmtId="0" fontId="5" fillId="14" borderId="42" xfId="0" applyFont="1" applyFill="1" applyBorder="1" applyAlignment="1">
      <alignment horizontal="center"/>
    </xf>
    <xf numFmtId="0" fontId="5" fillId="14" borderId="43" xfId="0" applyFont="1" applyFill="1" applyBorder="1" applyAlignment="1">
      <alignment horizontal="center"/>
    </xf>
    <xf numFmtId="0" fontId="5" fillId="18" borderId="41" xfId="0" applyFont="1" applyFill="1" applyBorder="1" applyAlignment="1">
      <alignment horizontal="center"/>
    </xf>
    <xf numFmtId="0" fontId="5" fillId="18" borderId="42" xfId="0" applyFont="1" applyFill="1" applyBorder="1" applyAlignment="1">
      <alignment horizontal="center"/>
    </xf>
    <xf numFmtId="0" fontId="5" fillId="18" borderId="43" xfId="0" applyFont="1" applyFill="1" applyBorder="1" applyAlignment="1">
      <alignment horizontal="center"/>
    </xf>
    <xf numFmtId="0" fontId="5" fillId="18" borderId="2" xfId="0" applyFont="1" applyFill="1" applyBorder="1" applyAlignment="1">
      <alignment horizontal="center"/>
    </xf>
    <xf numFmtId="0" fontId="1" fillId="3" borderId="2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22" xfId="0" applyFont="1" applyFill="1" applyBorder="1" applyAlignment="1">
      <alignment horizontal="center" vertical="center"/>
    </xf>
    <xf numFmtId="0" fontId="1" fillId="4" borderId="38"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22" xfId="0" applyFont="1" applyFill="1" applyBorder="1" applyAlignment="1">
      <alignment horizontal="center" vertical="center"/>
    </xf>
    <xf numFmtId="0" fontId="1" fillId="5" borderId="38"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2" xfId="0" applyFont="1" applyFill="1" applyBorder="1" applyAlignment="1">
      <alignment horizontal="center" vertical="center"/>
    </xf>
    <xf numFmtId="0" fontId="1" fillId="6" borderId="38"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22" xfId="0" applyFont="1" applyFill="1" applyBorder="1" applyAlignment="1">
      <alignment horizontal="center" vertical="center"/>
    </xf>
    <xf numFmtId="0" fontId="0" fillId="17" borderId="2" xfId="0" applyFill="1" applyBorder="1" applyAlignment="1">
      <alignment horizontal="center"/>
    </xf>
    <xf numFmtId="0" fontId="5" fillId="14" borderId="2" xfId="0" applyFont="1" applyFill="1" applyBorder="1" applyAlignment="1">
      <alignment horizontal="center"/>
    </xf>
    <xf numFmtId="0" fontId="10" fillId="12" borderId="0" xfId="0" applyFont="1" applyFill="1" applyAlignment="1">
      <alignment horizontal="center"/>
    </xf>
    <xf numFmtId="0" fontId="10" fillId="12" borderId="2" xfId="0" applyFont="1" applyFill="1" applyBorder="1" applyAlignment="1">
      <alignment horizontal="center"/>
    </xf>
    <xf numFmtId="0" fontId="10" fillId="13" borderId="5" xfId="0" applyFont="1" applyFill="1" applyBorder="1" applyAlignment="1">
      <alignment horizontal="center"/>
    </xf>
    <xf numFmtId="0" fontId="10" fillId="13" borderId="0" xfId="0" applyFont="1" applyFill="1" applyAlignment="1">
      <alignment horizontal="center"/>
    </xf>
    <xf numFmtId="0" fontId="10" fillId="13" borderId="2" xfId="0" applyFont="1" applyFill="1" applyBorder="1" applyAlignment="1">
      <alignment horizontal="center"/>
    </xf>
    <xf numFmtId="0" fontId="5" fillId="16" borderId="2" xfId="0" applyFont="1" applyFill="1" applyBorder="1" applyAlignment="1">
      <alignment horizontal="center"/>
    </xf>
    <xf numFmtId="0" fontId="0" fillId="3" borderId="66" xfId="0" applyFill="1" applyBorder="1" applyAlignment="1">
      <alignment horizontal="center" vertical="center"/>
    </xf>
    <xf numFmtId="0" fontId="0" fillId="3" borderId="4" xfId="0" applyFill="1" applyBorder="1" applyAlignment="1">
      <alignment horizontal="center" vertical="center"/>
    </xf>
    <xf numFmtId="0" fontId="0" fillId="3" borderId="22" xfId="0" applyFill="1" applyBorder="1" applyAlignment="1">
      <alignment horizontal="center" vertical="center"/>
    </xf>
    <xf numFmtId="0" fontId="0" fillId="4" borderId="38" xfId="0" applyFill="1" applyBorder="1" applyAlignment="1">
      <alignment horizontal="center" vertical="center"/>
    </xf>
    <xf numFmtId="0" fontId="0" fillId="4" borderId="4" xfId="0" applyFill="1" applyBorder="1" applyAlignment="1">
      <alignment horizontal="center" vertical="center"/>
    </xf>
    <xf numFmtId="0" fontId="0" fillId="4" borderId="22" xfId="0" applyFill="1" applyBorder="1" applyAlignment="1">
      <alignment horizontal="center" vertical="center"/>
    </xf>
    <xf numFmtId="0" fontId="0" fillId="5" borderId="38" xfId="0" applyFill="1" applyBorder="1" applyAlignment="1">
      <alignment horizontal="center" vertical="center"/>
    </xf>
    <xf numFmtId="0" fontId="0" fillId="5" borderId="4" xfId="0" applyFill="1" applyBorder="1" applyAlignment="1">
      <alignment horizontal="center" vertical="center"/>
    </xf>
    <xf numFmtId="0" fontId="0" fillId="5" borderId="22" xfId="0" applyFill="1" applyBorder="1" applyAlignment="1">
      <alignment horizontal="center" vertical="center"/>
    </xf>
    <xf numFmtId="0" fontId="0" fillId="6" borderId="38" xfId="0" applyFill="1" applyBorder="1" applyAlignment="1">
      <alignment horizontal="center" vertical="center"/>
    </xf>
    <xf numFmtId="0" fontId="0" fillId="6" borderId="4" xfId="0" applyFill="1" applyBorder="1" applyAlignment="1">
      <alignment horizontal="center" vertical="center"/>
    </xf>
    <xf numFmtId="0" fontId="0" fillId="6" borderId="22" xfId="0" applyFill="1" applyBorder="1" applyAlignment="1">
      <alignment horizontal="center" vertical="center"/>
    </xf>
    <xf numFmtId="0" fontId="1" fillId="9" borderId="38" xfId="0" applyFont="1" applyFill="1" applyBorder="1" applyAlignment="1">
      <alignment horizontal="center" vertical="center"/>
    </xf>
    <xf numFmtId="0" fontId="1" fillId="9" borderId="4" xfId="0" applyFont="1" applyFill="1" applyBorder="1" applyAlignment="1">
      <alignment horizontal="center" vertical="center"/>
    </xf>
    <xf numFmtId="0" fontId="1" fillId="9" borderId="22" xfId="0" applyFont="1" applyFill="1" applyBorder="1" applyAlignment="1">
      <alignment horizontal="center" vertical="center"/>
    </xf>
    <xf numFmtId="0" fontId="1" fillId="8" borderId="38"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22" xfId="0" applyFont="1" applyFill="1" applyBorder="1" applyAlignment="1">
      <alignment horizontal="center" vertical="center"/>
    </xf>
    <xf numFmtId="0" fontId="1" fillId="10" borderId="38" xfId="0" applyFont="1" applyFill="1" applyBorder="1" applyAlignment="1">
      <alignment horizontal="center" vertical="center"/>
    </xf>
    <xf numFmtId="0" fontId="1" fillId="10" borderId="4" xfId="0" applyFont="1" applyFill="1" applyBorder="1" applyAlignment="1">
      <alignment horizontal="center" vertical="center"/>
    </xf>
    <xf numFmtId="0" fontId="1" fillId="10" borderId="22" xfId="0" applyFont="1" applyFill="1" applyBorder="1" applyAlignment="1">
      <alignment horizontal="center" vertical="center"/>
    </xf>
    <xf numFmtId="0" fontId="1" fillId="7" borderId="38" xfId="0" applyFont="1" applyFill="1" applyBorder="1" applyAlignment="1">
      <alignment horizontal="center" vertical="center"/>
    </xf>
    <xf numFmtId="0" fontId="1" fillId="7" borderId="4" xfId="0" applyFont="1" applyFill="1" applyBorder="1" applyAlignment="1">
      <alignment horizontal="center" vertical="center"/>
    </xf>
    <xf numFmtId="0" fontId="1" fillId="7" borderId="22" xfId="0" applyFont="1" applyFill="1" applyBorder="1" applyAlignment="1">
      <alignment horizontal="center" vertical="center"/>
    </xf>
    <xf numFmtId="0" fontId="1" fillId="3" borderId="38" xfId="0" applyFont="1" applyFill="1" applyBorder="1" applyAlignment="1">
      <alignment horizontal="center" vertical="center"/>
    </xf>
    <xf numFmtId="0" fontId="0" fillId="7" borderId="38" xfId="0" applyFill="1" applyBorder="1" applyAlignment="1">
      <alignment horizontal="center" vertical="center"/>
    </xf>
    <xf numFmtId="0" fontId="0" fillId="7" borderId="4" xfId="0" applyFill="1" applyBorder="1" applyAlignment="1">
      <alignment horizontal="center" vertical="center"/>
    </xf>
    <xf numFmtId="0" fontId="0" fillId="7" borderId="22" xfId="0" applyFill="1" applyBorder="1" applyAlignment="1">
      <alignment horizontal="center" vertical="center"/>
    </xf>
    <xf numFmtId="0" fontId="0" fillId="9" borderId="38" xfId="0" applyFill="1" applyBorder="1" applyAlignment="1">
      <alignment horizontal="center" vertical="center"/>
    </xf>
    <xf numFmtId="0" fontId="0" fillId="9" borderId="4" xfId="0" applyFill="1" applyBorder="1" applyAlignment="1">
      <alignment horizontal="center" vertical="center"/>
    </xf>
    <xf numFmtId="0" fontId="0" fillId="9" borderId="22" xfId="0" applyFill="1" applyBorder="1" applyAlignment="1">
      <alignment horizontal="center" vertical="center"/>
    </xf>
    <xf numFmtId="0" fontId="0" fillId="8" borderId="38" xfId="0" applyFill="1" applyBorder="1" applyAlignment="1">
      <alignment horizontal="center" vertical="center"/>
    </xf>
    <xf numFmtId="0" fontId="0" fillId="8" borderId="4" xfId="0" applyFill="1" applyBorder="1" applyAlignment="1">
      <alignment horizontal="center" vertical="center"/>
    </xf>
    <xf numFmtId="0" fontId="0" fillId="8" borderId="22" xfId="0" applyFill="1" applyBorder="1" applyAlignment="1">
      <alignment horizontal="center" vertical="center"/>
    </xf>
    <xf numFmtId="0" fontId="0" fillId="10" borderId="38" xfId="0" applyFill="1" applyBorder="1" applyAlignment="1">
      <alignment horizontal="center" vertical="center"/>
    </xf>
    <xf numFmtId="0" fontId="0" fillId="10" borderId="4" xfId="0" applyFill="1" applyBorder="1" applyAlignment="1">
      <alignment horizontal="center" vertical="center"/>
    </xf>
    <xf numFmtId="0" fontId="0" fillId="10" borderId="22" xfId="0" applyFill="1" applyBorder="1" applyAlignment="1">
      <alignment horizontal="center" vertical="center"/>
    </xf>
    <xf numFmtId="0" fontId="0" fillId="3" borderId="38" xfId="0" applyFill="1" applyBorder="1" applyAlignment="1">
      <alignment horizontal="center" vertical="center"/>
    </xf>
    <xf numFmtId="0" fontId="4" fillId="0" borderId="5" xfId="0" applyFont="1" applyBorder="1" applyAlignment="1">
      <alignment horizontal="center"/>
    </xf>
    <xf numFmtId="0" fontId="4" fillId="0" borderId="0" xfId="0" applyFont="1" applyAlignment="1">
      <alignment horizontal="center"/>
    </xf>
    <xf numFmtId="0" fontId="4" fillId="0" borderId="2" xfId="0" applyFont="1" applyBorder="1" applyAlignment="1">
      <alignment horizontal="center"/>
    </xf>
    <xf numFmtId="0" fontId="1" fillId="7" borderId="9" xfId="0" applyFont="1" applyFill="1" applyBorder="1" applyAlignment="1">
      <alignment horizontal="center" vertical="center"/>
    </xf>
    <xf numFmtId="0" fontId="1" fillId="9" borderId="9" xfId="0" applyFont="1" applyFill="1" applyBorder="1" applyAlignment="1">
      <alignment horizontal="center" vertical="center"/>
    </xf>
    <xf numFmtId="0" fontId="1" fillId="9" borderId="20" xfId="0" applyFont="1" applyFill="1" applyBorder="1" applyAlignment="1">
      <alignment horizontal="center" vertical="center"/>
    </xf>
    <xf numFmtId="0" fontId="1" fillId="8" borderId="11"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9"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9" xfId="0" applyFont="1" applyFill="1" applyBorder="1" applyAlignment="1">
      <alignment horizontal="center" vertical="center"/>
    </xf>
    <xf numFmtId="0" fontId="6" fillId="0" borderId="0" xfId="0" applyFont="1" applyAlignment="1">
      <alignment horizontal="center"/>
    </xf>
    <xf numFmtId="0" fontId="1" fillId="3" borderId="27"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10" xfId="0" applyFont="1" applyFill="1" applyBorder="1" applyAlignment="1">
      <alignment horizontal="center" vertical="center"/>
    </xf>
    <xf numFmtId="0" fontId="1" fillId="4" borderId="9" xfId="0" applyFont="1" applyFill="1" applyBorder="1" applyAlignment="1">
      <alignment horizontal="center" vertical="center"/>
    </xf>
    <xf numFmtId="0" fontId="1" fillId="5" borderId="9" xfId="0" applyFont="1" applyFill="1" applyBorder="1" applyAlignment="1">
      <alignment horizontal="center" vertical="center"/>
    </xf>
    <xf numFmtId="0" fontId="1" fillId="6" borderId="9" xfId="0" applyFont="1" applyFill="1" applyBorder="1" applyAlignment="1">
      <alignment horizontal="center" vertical="center"/>
    </xf>
    <xf numFmtId="0" fontId="1" fillId="8" borderId="9" xfId="0" applyFont="1" applyFill="1" applyBorder="1" applyAlignment="1">
      <alignment horizontal="center" vertical="center"/>
    </xf>
    <xf numFmtId="0" fontId="2" fillId="2" borderId="20"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28" xfId="0" applyFont="1" applyFill="1" applyBorder="1" applyAlignment="1">
      <alignment horizontal="center" vertical="center"/>
    </xf>
  </cellXfs>
  <cellStyles count="3">
    <cellStyle name="Hyperlink" xfId="2" builtinId="8"/>
    <cellStyle name="Input" xfId="1" builtinId="20"/>
    <cellStyle name="Normal" xfId="0" builtinId="0"/>
  </cellStyles>
  <dxfs count="20">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Aspect">
      <a:dk1>
        <a:sysClr val="windowText" lastClr="000000"/>
      </a:dk1>
      <a:lt1>
        <a:sysClr val="window" lastClr="FFFFFF"/>
      </a:lt1>
      <a:dk2>
        <a:srgbClr val="323232"/>
      </a:dk2>
      <a:lt2>
        <a:srgbClr val="E3DED1"/>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ocs.google.com/spreadsheets/d/16TURc7JHDMVF90XidbXFaUbkbo-AzS2EcYGfy1IrfVM/copy?usp=sharing" TargetMode="External"/><Relationship Id="rId1" Type="http://schemas.openxmlformats.org/officeDocument/2006/relationships/hyperlink" Target="https://excel.cloud.microsoft/"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005BC-580F-4373-9352-26E665B957DE}">
  <dimension ref="A1:I13"/>
  <sheetViews>
    <sheetView showGridLines="0" showRowColHeaders="0" tabSelected="1" zoomScale="140" zoomScaleNormal="140" workbookViewId="0">
      <selection activeCell="B3" sqref="B3"/>
    </sheetView>
  </sheetViews>
  <sheetFormatPr defaultColWidth="0" defaultRowHeight="15.75" customHeight="1" zeroHeight="1" x14ac:dyDescent="0.25"/>
  <cols>
    <col min="1" max="1" width="14.875" customWidth="1"/>
    <col min="2" max="2" width="70.875" customWidth="1"/>
    <col min="3" max="3" width="14.875" customWidth="1"/>
    <col min="4" max="9" width="0" hidden="1" customWidth="1"/>
    <col min="10" max="16384" width="8.875" hidden="1"/>
  </cols>
  <sheetData>
    <row r="1" spans="2:2" ht="32.1" customHeight="1" x14ac:dyDescent="0.25"/>
    <row r="2" spans="2:2" ht="46.5" x14ac:dyDescent="0.25">
      <c r="B2" s="328" t="s">
        <v>0</v>
      </c>
    </row>
    <row r="3" spans="2:2" ht="84" customHeight="1" x14ac:dyDescent="0.25">
      <c r="B3" s="245" t="s">
        <v>1</v>
      </c>
    </row>
    <row r="4" spans="2:2" ht="18.75" x14ac:dyDescent="0.25">
      <c r="B4" s="337" t="s">
        <v>2</v>
      </c>
    </row>
    <row r="5" spans="2:2" ht="131.25" x14ac:dyDescent="0.25">
      <c r="B5" s="248" t="s">
        <v>3</v>
      </c>
    </row>
    <row r="6" spans="2:2" ht="93.75" x14ac:dyDescent="0.25">
      <c r="B6" s="245" t="s">
        <v>4</v>
      </c>
    </row>
    <row r="7" spans="2:2" ht="75" x14ac:dyDescent="0.25">
      <c r="B7" s="245" t="s">
        <v>5</v>
      </c>
    </row>
    <row r="8" spans="2:2" ht="18.75" x14ac:dyDescent="0.25">
      <c r="B8" s="338" t="s">
        <v>6</v>
      </c>
    </row>
    <row r="9" spans="2:2" ht="56.25" x14ac:dyDescent="0.25">
      <c r="B9" s="246" t="s">
        <v>7</v>
      </c>
    </row>
    <row r="10" spans="2:2" ht="75" x14ac:dyDescent="0.25">
      <c r="B10" s="246" t="s">
        <v>8</v>
      </c>
    </row>
    <row r="11" spans="2:2" ht="93.75" x14ac:dyDescent="0.25">
      <c r="B11" s="245" t="s">
        <v>9</v>
      </c>
    </row>
    <row r="12" spans="2:2" ht="56.25" x14ac:dyDescent="0.25">
      <c r="B12" s="245" t="s">
        <v>10</v>
      </c>
    </row>
    <row r="13" spans="2:2" ht="32.1" customHeight="1" x14ac:dyDescent="0.25"/>
  </sheetData>
  <sheetProtection algorithmName="SHA-512" hashValue="A5brN0MhIHkWfHBjV/xoUQ9bJCa/xXo9O1cn2auqjF35bY2dQgtrVlKD8vURiX+7FIzPFI7demOZdaI0dCDc8g==" saltValue="Ooiilzjr/asCjU7uDCoTaA==" spinCount="100000" sheet="1" objects="1" scenarios="1"/>
  <hyperlinks>
    <hyperlink ref="B4" r:id="rId1" xr:uid="{842DC03D-D960-4080-9057-0580E8BB99A9}"/>
    <hyperlink ref="B8" r:id="rId2" xr:uid="{DE9EEC17-26F6-480B-9EA3-FE7090F3F6C1}"/>
  </hyperlinks>
  <pageMargins left="0.7" right="0.7" top="0.75" bottom="0.75" header="0.3" footer="0.3"/>
  <pageSetup orientation="portrait" horizontalDpi="300" verticalDpi="3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89F7A-FEE5-4038-B2BC-1CFABCC1A267}">
  <sheetPr>
    <tabColor theme="5"/>
  </sheetPr>
  <dimension ref="A2:AG39"/>
  <sheetViews>
    <sheetView showGridLines="0" showRowColHeaders="0" topLeftCell="A2" zoomScale="140" zoomScaleNormal="140" workbookViewId="0">
      <pane ySplit="2" topLeftCell="A4" activePane="bottomLeft" state="frozen"/>
      <selection activeCell="F37" sqref="F37"/>
      <selection pane="bottomLeft" activeCell="AB4" sqref="AB4:AB1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8" bestFit="1" customWidth="1"/>
    <col min="19" max="19" width="5.125" bestFit="1" customWidth="1"/>
    <col min="20" max="20" width="5.875" bestFit="1" customWidth="1"/>
    <col min="21" max="21" width="5.125" bestFit="1" customWidth="1"/>
    <col min="22" max="22" width="5.875" bestFit="1" customWidth="1"/>
    <col min="23" max="23" width="5.125" bestFit="1" customWidth="1"/>
    <col min="24" max="24" width="5.875" bestFit="1" customWidth="1"/>
    <col min="25" max="25" width="5.125" bestFit="1" customWidth="1"/>
    <col min="26" max="26" width="5.875" bestFit="1" customWidth="1"/>
    <col min="27" max="27" width="9.5" bestFit="1" customWidth="1"/>
    <col min="28" max="28" width="5.125" bestFit="1" customWidth="1"/>
    <col min="29" max="29" width="5.875" bestFit="1" customWidth="1"/>
    <col min="30" max="30" width="5.375" bestFit="1" customWidth="1"/>
    <col min="31" max="31" width="5.375" hidden="1" customWidth="1"/>
    <col min="32" max="32" width="5.375" customWidth="1"/>
    <col min="33" max="33" width="0" hidden="1" customWidth="1"/>
    <col min="34" max="16384" width="8.875" hidden="1"/>
  </cols>
  <sheetData>
    <row r="2" spans="1:32" ht="15.6" customHeight="1" x14ac:dyDescent="0.25">
      <c r="A2" s="51"/>
      <c r="B2" s="49"/>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340" t="s">
        <v>392</v>
      </c>
      <c r="AB2" s="489" t="s">
        <v>385</v>
      </c>
      <c r="AC2" s="491"/>
      <c r="AD2" s="53"/>
    </row>
    <row r="3" spans="1:32" ht="15.6" customHeight="1" thickBot="1" x14ac:dyDescent="0.3">
      <c r="A3" s="54"/>
      <c r="B3" s="55"/>
      <c r="C3" s="211" t="s">
        <v>22</v>
      </c>
      <c r="D3" s="56" t="s">
        <v>26</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63"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33</v>
      </c>
      <c r="D4" s="65" t="str">
        <f>IF(Entries!W3="","",Entries!W3)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43</v>
      </c>
      <c r="D5" s="75" t="str">
        <f>IF(Entries!W4="","",Entries!W4)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9"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8" ca="1" si="9">IFERROR(VLOOKUP(C5,$R$4:$AD$11,11,FALSE),"")</f>
        <v/>
      </c>
    </row>
    <row r="6" spans="1:32" ht="15.6" customHeight="1" x14ac:dyDescent="0.25">
      <c r="A6" s="502"/>
      <c r="B6" s="74" t="str" cm="1">
        <f t="array" aca="1" ref="B6" ca="1">IFERROR(_xlfn.IFS(M6="","",K6&gt;=time_violations,0,OR(M6&gt;=qualify_ie,AF6&lt;&gt;""),1),"")</f>
        <v/>
      </c>
      <c r="C6" s="75" t="s">
        <v>52</v>
      </c>
      <c r="D6" s="75" t="str">
        <f>IF(Entries!W5="","",Entries!W5)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9"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61</v>
      </c>
      <c r="D7" s="75" t="str">
        <f>IF(Entries!W6="","",Entries!W6)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9"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71</v>
      </c>
      <c r="D8" s="81" t="str">
        <f>IF(Entries!W7="","",Entries!W7)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9"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82</v>
      </c>
      <c r="D9" s="81" t="str">
        <f>IF(Entries!W8="","",Entries!W8)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9"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91</v>
      </c>
      <c r="D10" s="81" t="str">
        <f>IF(Entries!W9="","",Entries!W9)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9"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100</v>
      </c>
      <c r="D11" s="81" t="str">
        <f>IF(Entries!W10="","",Entries!W10)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87"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110</v>
      </c>
      <c r="D12" s="90" t="str">
        <f>IF(Entries!W11="","",Entries!W11)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120</v>
      </c>
      <c r="D13" s="90" t="str">
        <f>IF(Entries!W12="","",Entries!W12)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129</v>
      </c>
      <c r="D14" s="90" t="str">
        <f>IF(Entries!W13="","",Entries!W13)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15</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138</v>
      </c>
      <c r="D15" s="90" t="str">
        <f>IF(Entries!W14="","",Entries!W14)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148</v>
      </c>
      <c r="D16" s="100" t="str">
        <f>IF(Entries!W15="","",Entries!W15)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158</v>
      </c>
      <c r="D17" s="100" t="str">
        <f>IF(Entries!W16="","",Entries!W16)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167</v>
      </c>
      <c r="D18" s="100" t="str">
        <f>IF(Entries!W17="","",Entries!W17)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176</v>
      </c>
      <c r="D19" s="100" t="str">
        <f>IF(Entries!W18="","",Entries!W18)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186</v>
      </c>
      <c r="D20" s="106" t="str">
        <f>IF(Entries!W19="","",Entries!W19)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196</v>
      </c>
      <c r="D21" s="106" t="str">
        <f>IF(Entries!W20="","",Entries!W20)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205</v>
      </c>
      <c r="D22" s="106" t="str">
        <f>IF(Entries!W21="","",Entries!W21)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214</v>
      </c>
      <c r="D23" s="106" t="str">
        <f>IF(Entries!W22="","",Entries!W22)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224</v>
      </c>
      <c r="D24" s="112" t="str">
        <f>IF(Entries!W23="","",Entries!W23)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234</v>
      </c>
      <c r="D25" s="112" t="str">
        <f>IF(Entries!W24="","",Entries!W24)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243</v>
      </c>
      <c r="D26" s="112" t="str">
        <f>IF(Entries!W25="","",Entries!W25)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252</v>
      </c>
      <c r="D27" s="118" t="str">
        <f>IF(Entries!W26="","",Entries!W26)</f>
        <v/>
      </c>
      <c r="E27" s="15"/>
      <c r="F27" s="16"/>
      <c r="G27" s="15"/>
      <c r="H27" s="16"/>
      <c r="I27" s="15"/>
      <c r="J27" s="16"/>
      <c r="K27" s="35"/>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6" t="str" cm="1">
        <f t="array" aca="1" ref="B28" ca="1">IFERROR(_xlfn.IFS(M28="","",K28&gt;=time_violations,0,OR(M28&gt;=qualify_ie,AF28&lt;&gt;""),1),"")</f>
        <v/>
      </c>
      <c r="C28" s="212" t="s">
        <v>262</v>
      </c>
      <c r="D28" s="144" t="str">
        <f>IF(Entries!W27="","",Entries!W27)</f>
        <v/>
      </c>
      <c r="E28" s="17"/>
      <c r="F28" s="18"/>
      <c r="G28" s="17"/>
      <c r="H28" s="18"/>
      <c r="I28" s="17"/>
      <c r="J28" s="18"/>
      <c r="K28" s="217"/>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6" t="str" cm="1">
        <f t="array" aca="1" ref="B29" ca="1">IFERROR(_xlfn.IFS(M29="","",K29&gt;=time_violations,0,OR(M29&gt;=qualify_ie,AF29&lt;&gt;""),1),"")</f>
        <v/>
      </c>
      <c r="C29" s="212" t="s">
        <v>272</v>
      </c>
      <c r="D29" s="144" t="str">
        <f>IF(Entries!W28="","",Entries!W28)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6" t="str" cm="1">
        <f t="array" aca="1" ref="B30" ca="1">IFERROR(_xlfn.IFS(M30="","",K30&gt;=time_violations,0,OR(M30&gt;=qualify_ie,AF30&lt;&gt;""),1),"")</f>
        <v/>
      </c>
      <c r="C30" s="212" t="s">
        <v>281</v>
      </c>
      <c r="D30" s="144" t="str">
        <f>IF(Entries!W29="","",Entries!W29)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216" t="str" cm="1">
        <f t="array" aca="1" ref="B31" ca="1">IFERROR(_xlfn.IFS(M31="","",K31&gt;=time_violations,0,OR(M31&gt;=qualify_ie,AF31&lt;&gt;""),1),"")</f>
        <v/>
      </c>
      <c r="C31" s="212" t="s">
        <v>290</v>
      </c>
      <c r="D31" s="120" t="str">
        <f>IF(Entries!W30="","",Entries!W30)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219" t="str" cm="1">
        <f t="array" aca="1" ref="B32" ca="1">IFERROR(_xlfn.IFS(M32="","",K32&gt;=time_violations,0,OR(M32&gt;=qualify_ie,AF32&lt;&gt;""),1),"")</f>
        <v/>
      </c>
      <c r="C32" s="126" t="s">
        <v>300</v>
      </c>
      <c r="D32" s="147" t="str">
        <f>IF(Entries!W31="","",Entries!W31)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310</v>
      </c>
      <c r="D33" s="131" t="str">
        <f>IF(Entries!W32="","",Entries!W32)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319</v>
      </c>
      <c r="D34" s="131" t="str">
        <f>IF(Entries!W33="","",Entries!W33)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328</v>
      </c>
      <c r="D35" s="131" t="str">
        <f>IF(Entries!W34="","",Entries!W34)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338</v>
      </c>
      <c r="D36" s="133" t="str">
        <f>IF(Entries!W35="","",Entries!W35)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348</v>
      </c>
      <c r="D37" s="135" t="str">
        <f>IF(Entries!W36="","",Entries!W36)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357</v>
      </c>
      <c r="D38" s="135" t="str">
        <f>IF(Entries!W37="","",Entries!W37)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366</v>
      </c>
      <c r="D39" s="135" t="str">
        <f>IF(Entries!W38="","",Entries!W38)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ref="AF39" ca="1" si="11">IFERROR(VLOOKUP(C39,$R$4:$AD$11,10,FALSE),"")</f>
        <v/>
      </c>
    </row>
  </sheetData>
  <sheetProtection algorithmName="SHA-512" hashValue="Tbuh6GbrQZfYhFHxbECGUaulwygJH6EKUru8+0jd+1A9qUeQK0LEkgrAlSebXqtU35fHAcRh5YpU/tRh3FnA7Q==" saltValue="fKlDufbtHQn3falPRbwGlQ==" spinCount="100000" sheet="1" objects="1" scenarios="1"/>
  <mergeCells count="19">
    <mergeCell ref="A12:A15"/>
    <mergeCell ref="S14:AC18"/>
    <mergeCell ref="A16:A19"/>
    <mergeCell ref="E2:F2"/>
    <mergeCell ref="G2:H2"/>
    <mergeCell ref="I2:J2"/>
    <mergeCell ref="L2:M2"/>
    <mergeCell ref="R2:T2"/>
    <mergeCell ref="U2:V2"/>
    <mergeCell ref="W2:X2"/>
    <mergeCell ref="Y2:Z2"/>
    <mergeCell ref="AB2:AC2"/>
    <mergeCell ref="A4:A7"/>
    <mergeCell ref="A8:A11"/>
    <mergeCell ref="A20:A23"/>
    <mergeCell ref="A24:A27"/>
    <mergeCell ref="A28:A31"/>
    <mergeCell ref="A32:A35"/>
    <mergeCell ref="A36:A39"/>
  </mergeCells>
  <conditionalFormatting sqref="C4">
    <cfRule type="iconSet" priority="2">
      <iconSet iconSet="3Symbols2">
        <cfvo type="percent" val="0"/>
        <cfvo type="percent" val="33"/>
        <cfvo type="percent" val="67"/>
      </iconSet>
    </cfRule>
  </conditionalFormatting>
  <dataValidations count="4">
    <dataValidation type="whole" allowBlank="1" showInputMessage="1" showErrorMessage="1" sqref="V4:V11 X4:X11 Z4:AA11 J4:J39 H4:H39 F4:F39" xr:uid="{B351B4C0-2D34-4539-9062-391A5BF04971}">
      <formula1>1</formula1>
      <formula2>total_score_ie</formula2>
    </dataValidation>
    <dataValidation type="whole" allowBlank="1" showInputMessage="1" showErrorMessage="1" sqref="Y4:Y11 W4:W11 U4:U11" xr:uid="{8E9EB9E6-0FA2-4E21-8049-32840324F093}">
      <formula1>1</formula1>
      <formula2>total_rank_finals</formula2>
    </dataValidation>
    <dataValidation type="list" allowBlank="1" showInputMessage="1" showErrorMessage="1" sqref="K4:K39" xr:uid="{C740C795-2327-4D11-B120-26FFB80B6543}">
      <formula1>"1,2,3"</formula1>
    </dataValidation>
    <dataValidation type="whole" allowBlank="1" showInputMessage="1" showErrorMessage="1" sqref="I4:I39 G4:G39 E4:E39" xr:uid="{5B281E02-A3B9-4235-B745-7A4E0AF137C5}">
      <formula1>1</formula1>
      <formula2>total_rank_ie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A52E8729-2B78-44D5-90FF-75CD4BEBA704}">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9B3EC-0075-46C4-AADF-34373DCCA6C9}">
  <sheetPr>
    <tabColor theme="4"/>
  </sheetPr>
  <dimension ref="A2:AG39"/>
  <sheetViews>
    <sheetView showGridLines="0" showRowColHeaders="0" topLeftCell="A2" zoomScale="140" zoomScaleNormal="140" workbookViewId="0">
      <pane ySplit="2" topLeftCell="A4" activePane="bottomLeft" state="frozen"/>
      <selection activeCell="F37" sqref="F37"/>
      <selection pane="bottomLeft" activeCell="AB4" sqref="AB4:AB1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375" bestFit="1" customWidth="1"/>
    <col min="28" max="28" width="5.125" bestFit="1" customWidth="1"/>
    <col min="29" max="29" width="5.5" bestFit="1" customWidth="1"/>
    <col min="30" max="30" width="5.375" bestFit="1" customWidth="1"/>
    <col min="31" max="31" width="5.375" hidden="1" customWidth="1"/>
    <col min="32" max="32" width="5.375" customWidth="1"/>
    <col min="33" max="33" width="0" hidden="1" customWidth="1"/>
    <col min="34" max="16384" width="8.875" hidden="1"/>
  </cols>
  <sheetData>
    <row r="2" spans="1:32" ht="15.6" customHeight="1" x14ac:dyDescent="0.25">
      <c r="A2" s="49"/>
      <c r="B2" s="50"/>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283" t="s">
        <v>392</v>
      </c>
      <c r="AB2" s="489" t="s">
        <v>385</v>
      </c>
      <c r="AC2" s="491"/>
      <c r="AD2" s="53"/>
    </row>
    <row r="3" spans="1:32" ht="15.6" customHeight="1" thickBot="1" x14ac:dyDescent="0.3">
      <c r="A3" s="54"/>
      <c r="B3" s="55"/>
      <c r="C3" s="211" t="s">
        <v>22</v>
      </c>
      <c r="D3" s="56" t="s">
        <v>25</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284"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34</v>
      </c>
      <c r="D4" s="65" t="str">
        <f>IF(Entries!AC3="","",Entries!AC3)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44</v>
      </c>
      <c r="D5" s="75" t="str">
        <f>IF(Entries!AC4="","",Entries!AC4)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9"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53</v>
      </c>
      <c r="D6" s="75" t="str">
        <f>IF(Entries!AC5="","",Entries!AC5)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9"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62</v>
      </c>
      <c r="D7" s="75" t="str">
        <f>IF(Entries!AC6="","",Entries!AC6)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9"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72</v>
      </c>
      <c r="D8" s="81" t="str">
        <f>IF(Entries!AC7="","",Entries!AC7)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9"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83</v>
      </c>
      <c r="D9" s="81" t="str">
        <f>IF(Entries!AC8="","",Entries!AC8)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9"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92</v>
      </c>
      <c r="D10" s="81" t="str">
        <f>IF(Entries!AC9="","",Entries!AC9)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9"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101</v>
      </c>
      <c r="D11" s="81" t="str">
        <f>IF(Entries!AC10="","",Entries!AC10)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87"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111</v>
      </c>
      <c r="D12" s="90" t="str">
        <f>IF(Entries!AC11="","",Entries!AC11)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121</v>
      </c>
      <c r="D13" s="90" t="str">
        <f>IF(Entries!AC12="","",Entries!AC12)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130</v>
      </c>
      <c r="D14" s="90" t="str">
        <f>IF(Entries!AC13="","",Entries!AC13)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16</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139</v>
      </c>
      <c r="D15" s="90" t="str">
        <f>IF(Entries!AC14="","",Entries!AC14)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149</v>
      </c>
      <c r="D16" s="100" t="str">
        <f>IF(Entries!AC15="","",Entries!AC15)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159</v>
      </c>
      <c r="D17" s="100" t="str">
        <f>IF(Entries!AC16="","",Entries!AC16)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168</v>
      </c>
      <c r="D18" s="100" t="str">
        <f>IF(Entries!AC17="","",Entries!AC17)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177</v>
      </c>
      <c r="D19" s="100" t="str">
        <f>IF(Entries!AC18="","",Entries!AC18)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187</v>
      </c>
      <c r="D20" s="106" t="str">
        <f>IF(Entries!AC19="","",Entries!AC19)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197</v>
      </c>
      <c r="D21" s="106" t="str">
        <f>IF(Entries!AC20="","",Entries!AC20)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206</v>
      </c>
      <c r="D22" s="106" t="str">
        <f>IF(Entries!AC21="","",Entries!AC21)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215</v>
      </c>
      <c r="D23" s="106" t="str">
        <f>IF(Entries!AC22="","",Entries!AC22)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225</v>
      </c>
      <c r="D24" s="112" t="str">
        <f>IF(Entries!AC23="","",Entries!AC23)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235</v>
      </c>
      <c r="D25" s="112" t="str">
        <f>IF(Entries!AC24="","",Entries!AC24)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244</v>
      </c>
      <c r="D26" s="112" t="str">
        <f>IF(Entries!AC25="","",Entries!AC25)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253</v>
      </c>
      <c r="D27" s="118" t="str">
        <f>IF(Entries!AC26="","",Entries!AC26)</f>
        <v/>
      </c>
      <c r="E27" s="15"/>
      <c r="F27" s="16"/>
      <c r="G27" s="15"/>
      <c r="H27" s="16"/>
      <c r="I27" s="15"/>
      <c r="J27" s="16"/>
      <c r="K27" s="35"/>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6" t="str" cm="1">
        <f t="array" aca="1" ref="B28" ca="1">IFERROR(_xlfn.IFS(M28="","",K28&gt;=time_violations,0,OR(M28&gt;=qualify_ie,AF28&lt;&gt;""),1),"")</f>
        <v/>
      </c>
      <c r="C28" s="212" t="s">
        <v>263</v>
      </c>
      <c r="D28" s="144" t="str">
        <f>IF(Entries!AC27="","",Entries!AC27)</f>
        <v/>
      </c>
      <c r="E28" s="17"/>
      <c r="F28" s="18"/>
      <c r="G28" s="17"/>
      <c r="H28" s="18"/>
      <c r="I28" s="17"/>
      <c r="J28" s="18"/>
      <c r="K28" s="217"/>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6" t="str" cm="1">
        <f t="array" aca="1" ref="B29" ca="1">IFERROR(_xlfn.IFS(M29="","",K29&gt;=time_violations,0,OR(M29&gt;=qualify_ie,AF29&lt;&gt;""),1),"")</f>
        <v/>
      </c>
      <c r="C29" s="212" t="s">
        <v>273</v>
      </c>
      <c r="D29" s="144" t="str">
        <f>IF(Entries!AC28="","",Entries!AC28)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6" t="str" cm="1">
        <f t="array" aca="1" ref="B30" ca="1">IFERROR(_xlfn.IFS(M30="","",K30&gt;=time_violations,0,OR(M30&gt;=qualify_ie,AF30&lt;&gt;""),1),"")</f>
        <v/>
      </c>
      <c r="C30" s="212" t="s">
        <v>282</v>
      </c>
      <c r="D30" s="144" t="str">
        <f>IF(Entries!AC29="","",Entries!AC29)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216" t="str" cm="1">
        <f t="array" aca="1" ref="B31" ca="1">IFERROR(_xlfn.IFS(M31="","",K31&gt;=time_violations,0,OR(M31&gt;=qualify_ie,AF31&lt;&gt;""),1),"")</f>
        <v/>
      </c>
      <c r="C31" s="212" t="s">
        <v>291</v>
      </c>
      <c r="D31" s="120" t="str">
        <f>IF(Entries!AC30="","",Entries!AC30)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219" t="str" cm="1">
        <f t="array" aca="1" ref="B32" ca="1">IFERROR(_xlfn.IFS(M32="","",K32&gt;=time_violations,0,OR(M32&gt;=qualify_ie,AF32&lt;&gt;""),1),"")</f>
        <v/>
      </c>
      <c r="C32" s="126" t="s">
        <v>301</v>
      </c>
      <c r="D32" s="147" t="str">
        <f>IF(Entries!AC31="","",Entries!AC31)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311</v>
      </c>
      <c r="D33" s="131" t="str">
        <f>IF(Entries!AC32="","",Entries!AC32)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320</v>
      </c>
      <c r="D34" s="131" t="str">
        <f>IF(Entries!AC33="","",Entries!AC33)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329</v>
      </c>
      <c r="D35" s="131" t="str">
        <f>IF(Entries!AC34="","",Entries!AC34)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339</v>
      </c>
      <c r="D36" s="133" t="str">
        <f>IF(Entries!AC35="","",Entries!AC35)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349</v>
      </c>
      <c r="D37" s="135" t="str">
        <f>IF(Entries!AC36="","",Entries!AC36)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358</v>
      </c>
      <c r="D38" s="135" t="str">
        <f>IF(Entries!AC37="","",Entries!AC37)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367</v>
      </c>
      <c r="D39" s="135" t="str">
        <f>IF(Entries!AC38="","",Entries!AC38)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sheetData>
  <sheetProtection algorithmName="SHA-512" hashValue="RvKBO2hIZZvNc+L5X8l12uRGujSB2w8gvQv83IYUmWnfHicfA2RAkrGezByJUoEXF98LtqOgIO29hAsSGyLpbQ==" saltValue="aHn6Wouaakf+EvKeMCBD9g==" spinCount="100000" sheet="1" objects="1" scenarios="1"/>
  <mergeCells count="19">
    <mergeCell ref="A12:A15"/>
    <mergeCell ref="S14:AC18"/>
    <mergeCell ref="A16:A19"/>
    <mergeCell ref="E2:F2"/>
    <mergeCell ref="G2:H2"/>
    <mergeCell ref="I2:J2"/>
    <mergeCell ref="L2:M2"/>
    <mergeCell ref="R2:T2"/>
    <mergeCell ref="U2:V2"/>
    <mergeCell ref="W2:X2"/>
    <mergeCell ref="Y2:Z2"/>
    <mergeCell ref="AB2:AC2"/>
    <mergeCell ref="A4:A7"/>
    <mergeCell ref="A8:A11"/>
    <mergeCell ref="A20:A23"/>
    <mergeCell ref="A24:A27"/>
    <mergeCell ref="A28:A31"/>
    <mergeCell ref="A32:A35"/>
    <mergeCell ref="A36:A39"/>
  </mergeCells>
  <conditionalFormatting sqref="C4">
    <cfRule type="iconSet" priority="2">
      <iconSet iconSet="3Symbols2">
        <cfvo type="percent" val="0"/>
        <cfvo type="percent" val="33"/>
        <cfvo type="percent" val="67"/>
      </iconSet>
    </cfRule>
  </conditionalFormatting>
  <dataValidations count="5">
    <dataValidation type="whole" allowBlank="1" showInputMessage="1" showErrorMessage="1" sqref="I4:I39 G4:G39 E4:E39" xr:uid="{2A8979D4-025A-4936-9EA8-D47FA2CCD510}">
      <formula1>1</formula1>
      <formula2>total_rank_ie</formula2>
    </dataValidation>
    <dataValidation type="list" allowBlank="1" showInputMessage="1" showErrorMessage="1" sqref="K4:K39" xr:uid="{615FDA81-2414-4DFA-BEB6-E21D8B01FF94}">
      <formula1>"1,2,3"</formula1>
    </dataValidation>
    <dataValidation type="whole" allowBlank="1" showInputMessage="1" showErrorMessage="1" sqref="Y4:Y11 W4:W11 U4:U11" xr:uid="{728F62F2-D440-4510-BB00-E70EE72B4F62}">
      <formula1>1</formula1>
      <formula2>total_rank_finals</formula2>
    </dataValidation>
    <dataValidation type="whole" allowBlank="1" showInputMessage="1" showErrorMessage="1" sqref="V4:V11 X4:X11 F4:F39 J4:J39 H4:H39 Z4:Z11" xr:uid="{496FF884-F0E4-4552-97AF-CD52220F3858}">
      <formula1>1</formula1>
      <formula2>total_score_ie</formula2>
    </dataValidation>
    <dataValidation type="whole" operator="equal" allowBlank="1" showInputMessage="1" showErrorMessage="1" sqref="AA4:AA11" xr:uid="{8104F70C-626D-224E-90B7-620F577BD86D}">
      <formula1>1</formula1>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6B5D792E-BDBA-46AC-81E2-7074D3CA6343}">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36B89-2642-49E3-A908-676439DD5F31}">
  <sheetPr>
    <tabColor theme="3"/>
  </sheetPr>
  <dimension ref="A2:AE39"/>
  <sheetViews>
    <sheetView showGridLines="0" showRowColHeaders="0" topLeftCell="A2" zoomScale="140" zoomScaleNormal="140" workbookViewId="0">
      <pane ySplit="2" topLeftCell="A4" activePane="bottomLeft" state="frozen"/>
      <selection activeCell="F37" sqref="F37"/>
      <selection pane="bottomLeft" activeCell="E4" sqref="E4:J35"/>
    </sheetView>
  </sheetViews>
  <sheetFormatPr defaultColWidth="0" defaultRowHeight="0" customHeight="1" zeroHeight="1" x14ac:dyDescent="0.25"/>
  <cols>
    <col min="1" max="1" width="3.625" bestFit="1" customWidth="1"/>
    <col min="2" max="2" width="2.3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28" width="5.375" customWidth="1"/>
    <col min="29" max="31" width="0" hidden="1" customWidth="1"/>
    <col min="32" max="16384" width="8.875" hidden="1"/>
  </cols>
  <sheetData>
    <row r="2" spans="1:28" ht="15.6" customHeight="1" x14ac:dyDescent="0.25">
      <c r="A2" s="49"/>
      <c r="B2" s="50"/>
      <c r="C2" s="49"/>
      <c r="D2" s="51"/>
      <c r="E2" s="490" t="s">
        <v>394</v>
      </c>
      <c r="F2" s="491"/>
      <c r="G2" s="489" t="s">
        <v>395</v>
      </c>
      <c r="H2" s="491"/>
      <c r="I2" s="489" t="s">
        <v>396</v>
      </c>
      <c r="J2" s="491"/>
      <c r="K2" s="52" t="s">
        <v>392</v>
      </c>
      <c r="L2" s="489" t="s">
        <v>385</v>
      </c>
      <c r="M2" s="491"/>
      <c r="N2" s="53"/>
    </row>
    <row r="3" spans="1:28" ht="15.6" customHeight="1" thickBot="1" x14ac:dyDescent="0.3">
      <c r="A3" s="54"/>
      <c r="B3" s="55"/>
      <c r="C3" s="211" t="s">
        <v>22</v>
      </c>
      <c r="D3" s="56" t="s">
        <v>27</v>
      </c>
      <c r="E3" s="63" t="s">
        <v>386</v>
      </c>
      <c r="F3" s="58" t="s">
        <v>397</v>
      </c>
      <c r="G3" s="57" t="s">
        <v>386</v>
      </c>
      <c r="H3" s="58" t="s">
        <v>397</v>
      </c>
      <c r="I3" s="57" t="s">
        <v>386</v>
      </c>
      <c r="J3" s="58" t="s">
        <v>397</v>
      </c>
      <c r="K3" s="59" t="s">
        <v>398</v>
      </c>
      <c r="L3" s="57" t="s">
        <v>386</v>
      </c>
      <c r="M3" s="58" t="s">
        <v>397</v>
      </c>
      <c r="N3" s="60" t="s">
        <v>388</v>
      </c>
      <c r="O3" s="61"/>
      <c r="P3" s="61"/>
    </row>
    <row r="4" spans="1:28" ht="15.6" customHeight="1" x14ac:dyDescent="0.25">
      <c r="A4" s="501" t="s">
        <v>28</v>
      </c>
      <c r="B4" s="64" t="str" cm="1">
        <f t="array" ref="B4">IFERROR(_xlfn.IFS($M4="","",$K4=1,0,OR($N4&lt;=top_play,AND($N4=top_play+1,$M4&gt;=SUM($AB$4,$AB$8,$AB$12,$AB$16,$AB$20,$AB$24,$AB$28,$AB$32,$AB$36)-qualify_play)),1),"")</f>
        <v/>
      </c>
      <c r="C4" s="163" t="s">
        <v>35</v>
      </c>
      <c r="D4" s="65" t="str">
        <f>IF(Entries!AE3="","",Entries!AE3)</f>
        <v/>
      </c>
      <c r="E4" s="1"/>
      <c r="F4" s="2"/>
      <c r="G4" s="1"/>
      <c r="H4" s="2"/>
      <c r="I4" s="1"/>
      <c r="J4" s="2"/>
      <c r="K4" s="29"/>
      <c r="L4" s="68" t="str">
        <f>IF(SUM($E4,$G4,$I4)=0,"",SUM($E4,$G4,$I4))</f>
        <v/>
      </c>
      <c r="M4" s="67" t="str">
        <f>IF(SUM(F4,H4,J4)&gt;0,SUM(F4,H4,J4),"")</f>
        <v/>
      </c>
      <c r="N4" s="69" t="str">
        <f>IFERROR(_xlfn.RANK.EQ($O4, rank,1) + COUNTIFS(rank, $O4,score, "&gt;" &amp;M4),"")</f>
        <v/>
      </c>
      <c r="O4" s="70" t="str" cm="1">
        <f t="array" ref="O4">_xlfn.IFS(SUM($E4,$G4,$I4)=0,"",$K4=1,"",SUM($E4,$G4,$I4)&gt;0,SUM($E4,$G4,$I4))</f>
        <v/>
      </c>
      <c r="AB4" s="70" t="str">
        <f>IF($N4=top_play,$M4,"")</f>
        <v/>
      </c>
    </row>
    <row r="5" spans="1:28" ht="15.6" customHeight="1" x14ac:dyDescent="0.25">
      <c r="A5" s="502"/>
      <c r="B5" s="74"/>
      <c r="C5" s="136"/>
      <c r="D5" s="75"/>
      <c r="E5" s="3"/>
      <c r="F5" s="4"/>
      <c r="G5" s="3"/>
      <c r="H5" s="4"/>
      <c r="I5" s="3"/>
      <c r="J5" s="4"/>
      <c r="K5" s="29"/>
      <c r="L5" s="68"/>
      <c r="M5" s="67"/>
      <c r="N5" s="69"/>
      <c r="O5" s="70"/>
      <c r="AB5" s="70"/>
    </row>
    <row r="6" spans="1:28" ht="15.6" customHeight="1" x14ac:dyDescent="0.25">
      <c r="A6" s="502"/>
      <c r="B6" s="74"/>
      <c r="C6" s="136"/>
      <c r="D6" s="75"/>
      <c r="E6" s="3"/>
      <c r="F6" s="4"/>
      <c r="G6" s="3"/>
      <c r="H6" s="4"/>
      <c r="I6" s="3"/>
      <c r="J6" s="4"/>
      <c r="K6" s="29"/>
      <c r="L6" s="68"/>
      <c r="M6" s="67"/>
      <c r="N6" s="69"/>
      <c r="O6" s="70"/>
      <c r="AB6" s="70"/>
    </row>
    <row r="7" spans="1:28" ht="15.6" customHeight="1" x14ac:dyDescent="0.25">
      <c r="A7" s="503"/>
      <c r="B7" s="74"/>
      <c r="C7" s="136"/>
      <c r="D7" s="75"/>
      <c r="E7" s="3"/>
      <c r="F7" s="4"/>
      <c r="G7" s="3"/>
      <c r="H7" s="4"/>
      <c r="I7" s="3"/>
      <c r="J7" s="4"/>
      <c r="K7" s="29"/>
      <c r="L7" s="68"/>
      <c r="M7" s="67"/>
      <c r="N7" s="69"/>
      <c r="O7" s="70"/>
      <c r="AB7" s="70"/>
    </row>
    <row r="8" spans="1:28" ht="15.6" customHeight="1" x14ac:dyDescent="0.25">
      <c r="A8" s="504" t="s">
        <v>66</v>
      </c>
      <c r="B8" s="80" t="str" cm="1">
        <f t="array" ref="B8">IFERROR(_xlfn.IFS($M8="","",$K8=1,0,OR($N8&lt;=top_play,AND($N8=top_play+1,$M8&gt;=SUM($AB$4,$AB$8,$AB$12,$AB$16,$AB$20,$AB$24,$AB$28,$AB$32,$AB$36)-qualify_play)),1),"")</f>
        <v/>
      </c>
      <c r="C8" s="137" t="s">
        <v>73</v>
      </c>
      <c r="D8" s="81" t="str">
        <f>IF(Entries!AE7="","",Entries!AE7)</f>
        <v/>
      </c>
      <c r="E8" s="5"/>
      <c r="F8" s="6"/>
      <c r="G8" s="5"/>
      <c r="H8" s="6"/>
      <c r="I8" s="5"/>
      <c r="J8" s="6"/>
      <c r="K8" s="30"/>
      <c r="L8" s="84" t="str">
        <f>IF(SUM($E8,$G8,$I8)=0,"",SUM($E8,$G8,$I8))</f>
        <v/>
      </c>
      <c r="M8" s="85" t="str">
        <f t="shared" ref="M8:M28" si="0">IF(SUM(F8,H8,J8)&gt;0,SUM(F8,H8,J8),"")</f>
        <v/>
      </c>
      <c r="N8" s="86" t="str">
        <f>IFERROR(_xlfn.RANK.EQ($O8, rank,1) + COUNTIFS(rank, $O8,score, "&gt;" &amp;M8),"")</f>
        <v/>
      </c>
      <c r="O8" s="70" t="str" cm="1">
        <f t="array" ref="O8">_xlfn.IFS(SUM($E8,$G8,$I8)=0,"",$K8=1,"",SUM($E8,$G8,$I8)&gt;0,SUM($E8,$G8,$I8))</f>
        <v/>
      </c>
      <c r="AB8" s="70" t="str">
        <f>IF($N8=top_play,$M8,"")</f>
        <v/>
      </c>
    </row>
    <row r="9" spans="1:28" ht="15.6" customHeight="1" x14ac:dyDescent="0.25">
      <c r="A9" s="504"/>
      <c r="B9" s="80"/>
      <c r="C9" s="137"/>
      <c r="D9" s="81"/>
      <c r="E9" s="5"/>
      <c r="F9" s="6"/>
      <c r="G9" s="5"/>
      <c r="H9" s="6"/>
      <c r="I9" s="5"/>
      <c r="J9" s="6"/>
      <c r="K9" s="30"/>
      <c r="L9" s="84"/>
      <c r="M9" s="85"/>
      <c r="N9" s="86"/>
      <c r="O9" s="70"/>
      <c r="AB9" s="70"/>
    </row>
    <row r="10" spans="1:28" ht="15.6" customHeight="1" x14ac:dyDescent="0.25">
      <c r="A10" s="504"/>
      <c r="B10" s="80"/>
      <c r="C10" s="137"/>
      <c r="D10" s="81"/>
      <c r="E10" s="5"/>
      <c r="F10" s="6"/>
      <c r="G10" s="5"/>
      <c r="H10" s="6"/>
      <c r="I10" s="5"/>
      <c r="J10" s="6"/>
      <c r="K10" s="30"/>
      <c r="L10" s="84"/>
      <c r="M10" s="85"/>
      <c r="N10" s="86"/>
      <c r="O10" s="70"/>
      <c r="AB10" s="70"/>
    </row>
    <row r="11" spans="1:28" ht="15.6" customHeight="1" x14ac:dyDescent="0.25">
      <c r="A11" s="504"/>
      <c r="B11" s="80"/>
      <c r="C11" s="137"/>
      <c r="D11" s="81"/>
      <c r="E11" s="5"/>
      <c r="F11" s="6"/>
      <c r="G11" s="5"/>
      <c r="H11" s="6"/>
      <c r="I11" s="5"/>
      <c r="J11" s="6"/>
      <c r="K11" s="30"/>
      <c r="L11" s="84"/>
      <c r="M11" s="85"/>
      <c r="N11" s="86"/>
      <c r="O11" s="70"/>
      <c r="AB11" s="70"/>
    </row>
    <row r="12" spans="1:28" ht="15.6" customHeight="1" x14ac:dyDescent="0.25">
      <c r="A12" s="505" t="s">
        <v>105</v>
      </c>
      <c r="B12" s="89" t="str" cm="1">
        <f t="array" ref="B12">IFERROR(_xlfn.IFS($M12="","",$K12=1,0,OR($N12&lt;=top_play,AND($N12=top_play+1,$M12&gt;=SUM($AB$4,$AB$8,$AB$12,$AB$16,$AB$20,$AB$24,$AB$28,$AB$32,$AB$36)-qualify_play)),1),"")</f>
        <v/>
      </c>
      <c r="C12" s="138" t="s">
        <v>112</v>
      </c>
      <c r="D12" s="90" t="str">
        <f>IF(Entries!AE11="","",Entries!AE11)</f>
        <v/>
      </c>
      <c r="E12" s="7"/>
      <c r="F12" s="8"/>
      <c r="G12" s="7"/>
      <c r="H12" s="8"/>
      <c r="I12" s="7"/>
      <c r="J12" s="8"/>
      <c r="K12" s="31"/>
      <c r="L12" s="93" t="str">
        <f>IF(SUM($E12,$G12,$I12)=0,"",SUM($E12,$G12,$I12))</f>
        <v/>
      </c>
      <c r="M12" s="94" t="str">
        <f>IF(SUM(F12,H12,J12)&gt;0,SUM(F12,H12,J12),"")</f>
        <v/>
      </c>
      <c r="N12" s="95" t="str">
        <f>IFERROR(_xlfn.RANK.EQ($O12, rank,1) + COUNTIFS(rank, $O12,score, "&gt;" &amp;M12),"")</f>
        <v/>
      </c>
      <c r="O12" s="70" t="str" cm="1">
        <f t="array" ref="O12">_xlfn.IFS(SUM($E12,$G12,$I12)=0,"",$K12=1,"",SUM($E12,$G12,$I12)&gt;0,SUM($E12,$G12,$I12))</f>
        <v/>
      </c>
      <c r="AB12" s="70" t="str">
        <f>IF($N12=top_play,$M12,"")</f>
        <v/>
      </c>
    </row>
    <row r="13" spans="1:28" ht="15.6" customHeight="1" x14ac:dyDescent="0.25">
      <c r="A13" s="505"/>
      <c r="B13" s="89"/>
      <c r="C13" s="138"/>
      <c r="D13" s="90"/>
      <c r="E13" s="7"/>
      <c r="F13" s="8"/>
      <c r="G13" s="7"/>
      <c r="H13" s="8"/>
      <c r="I13" s="7"/>
      <c r="J13" s="8"/>
      <c r="K13" s="31"/>
      <c r="L13" s="93"/>
      <c r="M13" s="94"/>
      <c r="N13" s="95"/>
      <c r="O13" s="70"/>
      <c r="AB13" s="70"/>
    </row>
    <row r="14" spans="1:28" ht="15.6" customHeight="1" x14ac:dyDescent="0.25">
      <c r="A14" s="505"/>
      <c r="B14" s="89"/>
      <c r="C14" s="138"/>
      <c r="D14" s="90"/>
      <c r="E14" s="7"/>
      <c r="F14" s="8"/>
      <c r="G14" s="7"/>
      <c r="H14" s="8"/>
      <c r="I14" s="7"/>
      <c r="J14" s="8"/>
      <c r="K14" s="31"/>
      <c r="L14" s="93"/>
      <c r="M14" s="94"/>
      <c r="N14" s="95"/>
      <c r="O14" s="70"/>
      <c r="Q14" s="500" t="s">
        <v>399</v>
      </c>
      <c r="R14" s="500"/>
      <c r="S14" s="500"/>
      <c r="T14" s="500"/>
      <c r="U14" s="500"/>
      <c r="V14" s="500"/>
      <c r="W14" s="500"/>
      <c r="X14" s="500"/>
      <c r="Y14" s="500"/>
      <c r="Z14" s="500"/>
      <c r="AB14" s="70"/>
    </row>
    <row r="15" spans="1:28" ht="15.6" customHeight="1" x14ac:dyDescent="0.25">
      <c r="A15" s="505"/>
      <c r="B15" s="89"/>
      <c r="C15" s="138"/>
      <c r="D15" s="90"/>
      <c r="E15" s="7"/>
      <c r="F15" s="8"/>
      <c r="G15" s="7"/>
      <c r="H15" s="8"/>
      <c r="I15" s="7"/>
      <c r="J15" s="8"/>
      <c r="K15" s="31"/>
      <c r="L15" s="93"/>
      <c r="M15" s="94"/>
      <c r="N15" s="94"/>
      <c r="O15" s="70"/>
      <c r="Q15" s="500"/>
      <c r="R15" s="500"/>
      <c r="S15" s="500"/>
      <c r="T15" s="500"/>
      <c r="U15" s="500"/>
      <c r="V15" s="500"/>
      <c r="W15" s="500"/>
      <c r="X15" s="500"/>
      <c r="Y15" s="500"/>
      <c r="Z15" s="500"/>
      <c r="AB15" s="70"/>
    </row>
    <row r="16" spans="1:28" ht="15.6" customHeight="1" x14ac:dyDescent="0.25">
      <c r="A16" s="506" t="s">
        <v>143</v>
      </c>
      <c r="B16" s="99" t="str" cm="1">
        <f t="array" ref="B16">IFERROR(_xlfn.IFS($M16="","",$K16=1,0,OR($N16&lt;=top_play,AND($N16=top_play+1,$M16&gt;=SUM($AB$4,$AB$8,$AB$12,$AB$16,$AB$20,$AB$24,$AB$28,$AB$32,$AB$36)-qualify_play)),1),"")</f>
        <v/>
      </c>
      <c r="C16" s="139" t="s">
        <v>150</v>
      </c>
      <c r="D16" s="100" t="str">
        <f>IF(Entries!AE15="","",Entries!AE15)</f>
        <v/>
      </c>
      <c r="E16" s="9"/>
      <c r="F16" s="10"/>
      <c r="G16" s="9"/>
      <c r="H16" s="10"/>
      <c r="I16" s="9"/>
      <c r="J16" s="10"/>
      <c r="K16" s="32"/>
      <c r="L16" s="103" t="str">
        <f>IF(SUM($E16,$G16,$I16)=0,"",SUM($E16,$G16,$I16))</f>
        <v/>
      </c>
      <c r="M16" s="104" t="str">
        <f t="shared" si="0"/>
        <v/>
      </c>
      <c r="N16" s="104" t="str">
        <f>IFERROR(_xlfn.RANK.EQ($O16, rank,1) + COUNTIFS(rank, $O16,score, "&gt;" &amp;M16),"")</f>
        <v/>
      </c>
      <c r="O16" s="70" t="str" cm="1">
        <f t="array" ref="O16">_xlfn.IFS(SUM($E16,$G16,$I16)=0,"",$K16=1,"",SUM($E16,$G16,$I16)&gt;0,SUM($E16,$G16,$I16))</f>
        <v/>
      </c>
      <c r="Q16" s="500"/>
      <c r="R16" s="500"/>
      <c r="S16" s="500"/>
      <c r="T16" s="500"/>
      <c r="U16" s="500"/>
      <c r="V16" s="500"/>
      <c r="W16" s="500"/>
      <c r="X16" s="500"/>
      <c r="Y16" s="500"/>
      <c r="Z16" s="500"/>
      <c r="AB16" s="70" t="str">
        <f>IF($N16=top_play,$M16,"")</f>
        <v/>
      </c>
    </row>
    <row r="17" spans="1:28" ht="15.6" customHeight="1" x14ac:dyDescent="0.25">
      <c r="A17" s="506"/>
      <c r="B17" s="99"/>
      <c r="C17" s="139"/>
      <c r="D17" s="100"/>
      <c r="E17" s="9"/>
      <c r="F17" s="10"/>
      <c r="G17" s="9"/>
      <c r="H17" s="10"/>
      <c r="I17" s="9"/>
      <c r="J17" s="10"/>
      <c r="K17" s="32"/>
      <c r="L17" s="103"/>
      <c r="M17" s="104"/>
      <c r="N17" s="104"/>
      <c r="O17" s="70"/>
      <c r="Q17" s="500"/>
      <c r="R17" s="500"/>
      <c r="S17" s="500"/>
      <c r="T17" s="500"/>
      <c r="U17" s="500"/>
      <c r="V17" s="500"/>
      <c r="W17" s="500"/>
      <c r="X17" s="500"/>
      <c r="Y17" s="500"/>
      <c r="Z17" s="500"/>
      <c r="AB17" s="70"/>
    </row>
    <row r="18" spans="1:28" ht="15.6" customHeight="1" x14ac:dyDescent="0.25">
      <c r="A18" s="506"/>
      <c r="B18" s="99"/>
      <c r="C18" s="139"/>
      <c r="D18" s="100"/>
      <c r="E18" s="9"/>
      <c r="F18" s="10"/>
      <c r="G18" s="9"/>
      <c r="H18" s="10"/>
      <c r="I18" s="9"/>
      <c r="J18" s="10"/>
      <c r="K18" s="32"/>
      <c r="L18" s="103"/>
      <c r="M18" s="104"/>
      <c r="N18" s="104"/>
      <c r="O18" s="70"/>
      <c r="Q18" s="500"/>
      <c r="R18" s="500"/>
      <c r="S18" s="500"/>
      <c r="T18" s="500"/>
      <c r="U18" s="500"/>
      <c r="V18" s="500"/>
      <c r="W18" s="500"/>
      <c r="X18" s="500"/>
      <c r="Y18" s="500"/>
      <c r="Z18" s="500"/>
      <c r="AB18" s="70"/>
    </row>
    <row r="19" spans="1:28" ht="15.6" customHeight="1" x14ac:dyDescent="0.25">
      <c r="A19" s="506"/>
      <c r="B19" s="99"/>
      <c r="C19" s="139"/>
      <c r="D19" s="100"/>
      <c r="E19" s="9"/>
      <c r="F19" s="10"/>
      <c r="G19" s="9"/>
      <c r="H19" s="10"/>
      <c r="I19" s="9"/>
      <c r="J19" s="10"/>
      <c r="K19" s="32"/>
      <c r="L19" s="103"/>
      <c r="M19" s="104"/>
      <c r="N19" s="104"/>
      <c r="O19" s="70"/>
      <c r="AB19" s="70"/>
    </row>
    <row r="20" spans="1:28" ht="15.6" customHeight="1" x14ac:dyDescent="0.25">
      <c r="A20" s="492" t="s">
        <v>181</v>
      </c>
      <c r="B20" s="105" t="str" cm="1">
        <f t="array" ref="B20">IFERROR(_xlfn.IFS($M20="","",$K20=1,0,OR($N20&lt;=top_play,AND($N20=top_play+1,$M20&gt;=SUM($AB$4,$AB$8,$AB$12,$AB$16,$AB$20,$AB$24,$AB$28,$AB$32,$AB$36)-qualify_play)),1),"")</f>
        <v/>
      </c>
      <c r="C20" s="140" t="s">
        <v>188</v>
      </c>
      <c r="D20" s="106" t="str">
        <f>IF(Entries!AE19="","",Entries!AE19)</f>
        <v/>
      </c>
      <c r="E20" s="11"/>
      <c r="F20" s="12"/>
      <c r="G20" s="11"/>
      <c r="H20" s="12"/>
      <c r="I20" s="11"/>
      <c r="J20" s="12"/>
      <c r="K20" s="33"/>
      <c r="L20" s="109" t="str">
        <f>IF(SUM($E20,$G20,$I20)=0,"",SUM($E20,$G20,$I20))</f>
        <v/>
      </c>
      <c r="M20" s="110" t="str">
        <f t="shared" si="0"/>
        <v/>
      </c>
      <c r="N20" s="110" t="str">
        <f>IFERROR(_xlfn.RANK.EQ($O20, rank,1) + COUNTIFS(rank, $O20,score, "&gt;" &amp;M20),"")</f>
        <v/>
      </c>
      <c r="O20" s="70" t="str" cm="1">
        <f t="array" ref="O20">_xlfn.IFS(SUM($E20,$G20,$I20)=0,"",$K20=1,"",SUM($E20,$G20,$I20)&gt;0,SUM($E20,$G20,$I20))</f>
        <v/>
      </c>
      <c r="AB20" s="70" t="str">
        <f>IF($N20=top_play,$M20,"")</f>
        <v/>
      </c>
    </row>
    <row r="21" spans="1:28" ht="15.6" customHeight="1" x14ac:dyDescent="0.25">
      <c r="A21" s="492"/>
      <c r="B21" s="105"/>
      <c r="C21" s="140"/>
      <c r="D21" s="106"/>
      <c r="E21" s="11"/>
      <c r="F21" s="12"/>
      <c r="G21" s="11"/>
      <c r="H21" s="12"/>
      <c r="I21" s="11"/>
      <c r="J21" s="12"/>
      <c r="K21" s="33"/>
      <c r="L21" s="109"/>
      <c r="M21" s="110"/>
      <c r="N21" s="110"/>
      <c r="O21" s="70"/>
      <c r="AB21" s="70"/>
    </row>
    <row r="22" spans="1:28" ht="15.6" customHeight="1" x14ac:dyDescent="0.25">
      <c r="A22" s="492"/>
      <c r="B22" s="105"/>
      <c r="C22" s="140"/>
      <c r="D22" s="106"/>
      <c r="E22" s="11"/>
      <c r="F22" s="12"/>
      <c r="G22" s="11"/>
      <c r="H22" s="12"/>
      <c r="I22" s="11"/>
      <c r="J22" s="12"/>
      <c r="K22" s="33"/>
      <c r="L22" s="109"/>
      <c r="M22" s="110"/>
      <c r="N22" s="110"/>
      <c r="O22" s="70"/>
      <c r="AB22" s="70"/>
    </row>
    <row r="23" spans="1:28" ht="15.6" customHeight="1" x14ac:dyDescent="0.25">
      <c r="A23" s="492"/>
      <c r="B23" s="105"/>
      <c r="C23" s="140"/>
      <c r="D23" s="106"/>
      <c r="E23" s="11"/>
      <c r="F23" s="12"/>
      <c r="G23" s="11"/>
      <c r="H23" s="12"/>
      <c r="I23" s="11"/>
      <c r="J23" s="12"/>
      <c r="K23" s="33"/>
      <c r="L23" s="109"/>
      <c r="M23" s="110"/>
      <c r="N23" s="110"/>
      <c r="O23" s="70"/>
      <c r="AB23" s="70"/>
    </row>
    <row r="24" spans="1:28" ht="15.6" customHeight="1" x14ac:dyDescent="0.25">
      <c r="A24" s="493" t="s">
        <v>219</v>
      </c>
      <c r="B24" s="111" t="str" cm="1">
        <f t="array" ref="B24">IFERROR(_xlfn.IFS($M24="","",$K24=1,0,OR($N24&lt;=top_play,AND($N24=top_play+1,$M24&gt;=SUM($AB$4,$AB$8,$AB$12,$AB$16,$AB$20,$AB$24,$AB$28,$AB$32,$AB$36)-qualify_play)),1),"")</f>
        <v/>
      </c>
      <c r="C24" s="141" t="s">
        <v>226</v>
      </c>
      <c r="D24" s="112" t="str">
        <f>IF(Entries!AE23="","",Entries!AE23)</f>
        <v/>
      </c>
      <c r="E24" s="13"/>
      <c r="F24" s="14"/>
      <c r="G24" s="13"/>
      <c r="H24" s="14"/>
      <c r="I24" s="13"/>
      <c r="J24" s="14"/>
      <c r="K24" s="34"/>
      <c r="L24" s="115" t="str">
        <f>IF(SUM($E24,$G24,$I24)=0,"",SUM($E24,$G24,$I24))</f>
        <v/>
      </c>
      <c r="M24" s="116" t="str">
        <f t="shared" si="0"/>
        <v/>
      </c>
      <c r="N24" s="116" t="str">
        <f>IFERROR(_xlfn.RANK.EQ($O24, rank,1) + COUNTIFS(rank, $O24,score, "&gt;" &amp;M24),"")</f>
        <v/>
      </c>
      <c r="O24" s="70" t="str" cm="1">
        <f t="array" ref="O24">_xlfn.IFS(SUM($E24,$G24,$I24)=0,"",$K24=1,"",SUM($E24,$G24,$I24)&gt;0,SUM($E24,$G24,$I24))</f>
        <v/>
      </c>
      <c r="AB24" s="70" t="str">
        <f>IF($N24=top_play,$M24,"")</f>
        <v/>
      </c>
    </row>
    <row r="25" spans="1:28" ht="15.6" customHeight="1" x14ac:dyDescent="0.25">
      <c r="A25" s="493"/>
      <c r="B25" s="111"/>
      <c r="C25" s="141"/>
      <c r="D25" s="112"/>
      <c r="E25" s="13"/>
      <c r="F25" s="14"/>
      <c r="G25" s="13"/>
      <c r="H25" s="14"/>
      <c r="I25" s="13"/>
      <c r="J25" s="14"/>
      <c r="K25" s="34"/>
      <c r="L25" s="115"/>
      <c r="M25" s="116"/>
      <c r="N25" s="116"/>
      <c r="O25" s="70"/>
      <c r="AB25" s="70"/>
    </row>
    <row r="26" spans="1:28" ht="15.6" customHeight="1" x14ac:dyDescent="0.25">
      <c r="A26" s="493"/>
      <c r="B26" s="111"/>
      <c r="C26" s="141"/>
      <c r="D26" s="112"/>
      <c r="E26" s="13"/>
      <c r="F26" s="14"/>
      <c r="G26" s="13"/>
      <c r="H26" s="14"/>
      <c r="I26" s="13"/>
      <c r="J26" s="14"/>
      <c r="K26" s="34"/>
      <c r="L26" s="115"/>
      <c r="M26" s="116"/>
      <c r="N26" s="116"/>
      <c r="O26" s="70"/>
      <c r="AB26" s="70"/>
    </row>
    <row r="27" spans="1:28" ht="15.6" customHeight="1" x14ac:dyDescent="0.25">
      <c r="A27" s="494"/>
      <c r="B27" s="117"/>
      <c r="C27" s="142"/>
      <c r="D27" s="118"/>
      <c r="E27" s="15"/>
      <c r="F27" s="16"/>
      <c r="G27" s="15"/>
      <c r="H27" s="16"/>
      <c r="I27" s="15"/>
      <c r="J27" s="16"/>
      <c r="K27" s="35"/>
      <c r="L27" s="115"/>
      <c r="M27" s="116"/>
      <c r="N27" s="116"/>
      <c r="O27" s="70"/>
      <c r="AB27" s="70"/>
    </row>
    <row r="28" spans="1:28" ht="15.6" customHeight="1" x14ac:dyDescent="0.25">
      <c r="A28" s="495" t="s">
        <v>257</v>
      </c>
      <c r="B28" s="143" t="str" cm="1">
        <f t="array" ref="B28">IFERROR(_xlfn.IFS($M28="","",$K28=1,0,OR($N28&lt;=top_play,AND($N28=top_play+1,$M28&gt;=SUM($AB$4,$AB$8,$AB$12,$AB$16,$AB$20,$AB$24,$AB$28,$AB$32,$AB$36)-qualify_play)),1),"")</f>
        <v/>
      </c>
      <c r="C28" s="144" t="s">
        <v>264</v>
      </c>
      <c r="D28" s="220" t="str">
        <f>IF(Entries!AE27="","",Entries!AE27)</f>
        <v/>
      </c>
      <c r="E28" s="17"/>
      <c r="F28" s="18"/>
      <c r="G28" s="17"/>
      <c r="H28" s="18"/>
      <c r="I28" s="17"/>
      <c r="J28" s="18"/>
      <c r="K28" s="217"/>
      <c r="L28" s="123" t="str">
        <f>IF(SUM($E28,$G28,$I28)=0,"",SUM($E28,$G28,$I28))</f>
        <v/>
      </c>
      <c r="M28" s="124" t="str">
        <f t="shared" si="0"/>
        <v/>
      </c>
      <c r="N28" s="124" t="str">
        <f>IFERROR(_xlfn.RANK.EQ($O28, rank,1) + COUNTIFS(rank, $O28,score, "&gt;" &amp;M28),"")</f>
        <v/>
      </c>
      <c r="O28" s="70" t="str" cm="1">
        <f t="array" ref="O28">_xlfn.IFS(SUM($E28,$G28,$I28)=0,"",$K28=1,"",SUM($E28,$G28,$I28)&gt;0,SUM($E28,$G28,$I28))</f>
        <v/>
      </c>
      <c r="AB28" s="70" t="str">
        <f>IF($N28=top_play,$M28,"")</f>
        <v/>
      </c>
    </row>
    <row r="29" spans="1:28" ht="15.6" customHeight="1" x14ac:dyDescent="0.25">
      <c r="A29" s="495"/>
      <c r="B29" s="145"/>
      <c r="C29" s="120"/>
      <c r="D29" s="221"/>
      <c r="E29" s="17"/>
      <c r="F29" s="18"/>
      <c r="G29" s="17"/>
      <c r="H29" s="18"/>
      <c r="I29" s="17"/>
      <c r="J29" s="18"/>
      <c r="K29" s="36"/>
      <c r="L29" s="123"/>
      <c r="M29" s="124"/>
      <c r="N29" s="124"/>
      <c r="O29" s="70"/>
      <c r="AB29" s="70"/>
    </row>
    <row r="30" spans="1:28" ht="15.6" customHeight="1" x14ac:dyDescent="0.25">
      <c r="A30" s="495"/>
      <c r="B30" s="145"/>
      <c r="C30" s="120"/>
      <c r="D30" s="221"/>
      <c r="E30" s="17"/>
      <c r="F30" s="18"/>
      <c r="G30" s="17"/>
      <c r="H30" s="18"/>
      <c r="I30" s="17"/>
      <c r="J30" s="18"/>
      <c r="K30" s="36"/>
      <c r="L30" s="123"/>
      <c r="M30" s="124"/>
      <c r="N30" s="124"/>
      <c r="O30" s="70"/>
      <c r="AB30" s="70"/>
    </row>
    <row r="31" spans="1:28" ht="15.6" customHeight="1" x14ac:dyDescent="0.25">
      <c r="A31" s="495"/>
      <c r="B31" s="145"/>
      <c r="C31" s="120"/>
      <c r="D31" s="221"/>
      <c r="E31" s="17"/>
      <c r="F31" s="18"/>
      <c r="G31" s="17"/>
      <c r="H31" s="18"/>
      <c r="I31" s="17"/>
      <c r="J31" s="18"/>
      <c r="K31" s="36"/>
      <c r="L31" s="123"/>
      <c r="M31" s="124"/>
      <c r="N31" s="124"/>
      <c r="O31" s="70"/>
      <c r="AB31" s="70"/>
    </row>
    <row r="32" spans="1:28" ht="15.6" customHeight="1" x14ac:dyDescent="0.25">
      <c r="A32" s="496" t="s">
        <v>295</v>
      </c>
      <c r="B32" s="125" t="str" cm="1">
        <f t="array" ref="B32">IFERROR(_xlfn.IFS($M32="","",$K32=1,0,OR($N32&lt;=top_play,AND($N32=top_play+1,$M32&gt;=SUM($AB$4,$AB$8,$AB$12,$AB$16,$AB$20,$AB$24,$AB$28,$AB$32,$AB$36)-qualify_play)),1),"")</f>
        <v/>
      </c>
      <c r="C32" s="146" t="s">
        <v>302</v>
      </c>
      <c r="D32" s="126" t="str">
        <f>IF(Entries!AE31="","",Entries!AE31)</f>
        <v/>
      </c>
      <c r="E32" s="19"/>
      <c r="F32" s="20"/>
      <c r="G32" s="19"/>
      <c r="H32" s="20"/>
      <c r="I32" s="19"/>
      <c r="J32" s="20"/>
      <c r="K32" s="37"/>
      <c r="L32" s="129" t="str">
        <f>IF(SUM($E32,$G32,$I32)=0,"",SUM($E32,$G32,$I32))</f>
        <v/>
      </c>
      <c r="M32" s="128" t="str">
        <f t="shared" ref="M32" si="1">IF(SUM(F32,H32,J32)&gt;0,SUM(F32,H32,J32),"")</f>
        <v/>
      </c>
      <c r="N32" s="128" t="str">
        <f>IFERROR(_xlfn.RANK.EQ($O32, rank,1) + COUNTIFS(rank, $O32,score, "&gt;" &amp;M32),"")</f>
        <v/>
      </c>
      <c r="O32" s="70" t="str" cm="1">
        <f t="array" ref="O32">_xlfn.IFS(SUM($E32,$G32,$I32)=0,"",$K32=1,"",SUM($E32,$G32,$I32)&gt;0,SUM($E32,$G32,$I32))</f>
        <v/>
      </c>
      <c r="AB32" s="70" t="str">
        <f>IF($N32=top_play,$M32,"")</f>
        <v/>
      </c>
    </row>
    <row r="33" spans="1:28" ht="15.6" customHeight="1" x14ac:dyDescent="0.25">
      <c r="A33" s="497"/>
      <c r="B33" s="130"/>
      <c r="C33" s="147"/>
      <c r="D33" s="131"/>
      <c r="E33" s="21"/>
      <c r="F33" s="22"/>
      <c r="G33" s="21"/>
      <c r="H33" s="22"/>
      <c r="I33" s="21"/>
      <c r="J33" s="22"/>
      <c r="K33" s="37"/>
      <c r="L33" s="129"/>
      <c r="M33" s="128"/>
      <c r="N33" s="128"/>
      <c r="O33" s="70"/>
      <c r="AB33" s="70"/>
    </row>
    <row r="34" spans="1:28" ht="15.6" customHeight="1" x14ac:dyDescent="0.25">
      <c r="A34" s="497"/>
      <c r="B34" s="130"/>
      <c r="C34" s="147"/>
      <c r="D34" s="131"/>
      <c r="E34" s="21"/>
      <c r="F34" s="22"/>
      <c r="G34" s="21"/>
      <c r="H34" s="22"/>
      <c r="I34" s="21"/>
      <c r="J34" s="22"/>
      <c r="K34" s="37"/>
      <c r="L34" s="129"/>
      <c r="M34" s="128"/>
      <c r="N34" s="128"/>
      <c r="O34" s="70"/>
      <c r="AB34" s="70"/>
    </row>
    <row r="35" spans="1:28" ht="15.6" customHeight="1" x14ac:dyDescent="0.25">
      <c r="A35" s="497"/>
      <c r="B35" s="130"/>
      <c r="C35" s="147"/>
      <c r="D35" s="131"/>
      <c r="E35" s="21"/>
      <c r="F35" s="22"/>
      <c r="G35" s="21"/>
      <c r="H35" s="22"/>
      <c r="I35" s="21"/>
      <c r="J35" s="22"/>
      <c r="K35" s="37"/>
      <c r="L35" s="129"/>
      <c r="M35" s="128"/>
      <c r="N35" s="128"/>
      <c r="O35" s="70"/>
      <c r="AB35" s="70"/>
    </row>
    <row r="36" spans="1:28" ht="15.6" customHeight="1" x14ac:dyDescent="0.25">
      <c r="A36" s="498" t="s">
        <v>333</v>
      </c>
      <c r="B36" s="132" t="str" cm="1">
        <f t="array" ref="B36">IFERROR(_xlfn.IFS($M36="","",$K36=1,0,OR($N36&lt;=top_play,AND($N36=top_play+1,$M36&gt;=SUM($AB$4,$AB$8,$AB$12,$AB$16,$AB$20,$AB$24,$AB$28,$AB$32,$AB$36)-qualify_play)),1),"")</f>
        <v/>
      </c>
      <c r="C36" s="148" t="s">
        <v>340</v>
      </c>
      <c r="D36" s="133" t="str">
        <f>IF(Entries!AE35="","",Entries!AE35)</f>
        <v/>
      </c>
      <c r="E36" s="1"/>
      <c r="F36" s="2"/>
      <c r="G36" s="1"/>
      <c r="H36" s="2"/>
      <c r="I36" s="1"/>
      <c r="J36" s="2"/>
      <c r="K36" s="29"/>
      <c r="L36" s="68" t="str">
        <f>IF(SUM($E36,$G36,$I36)=0,"",SUM($E36,$G36,$I36))</f>
        <v/>
      </c>
      <c r="M36" s="67" t="str">
        <f t="shared" ref="M36" si="2">IF(SUM(F36,H36,J36)&gt;0,SUM(F36,H36,J36),"")</f>
        <v/>
      </c>
      <c r="N36" s="67" t="str">
        <f>IFERROR(_xlfn.RANK.EQ($O36, rank,1) + COUNTIFS(rank, $O36,score, "&gt;" &amp;M36),"")</f>
        <v/>
      </c>
      <c r="O36" s="70" t="str" cm="1">
        <f t="array" ref="O36">_xlfn.IFS(SUM($E36,$G36,$I36)=0,"",$K36=1,"",SUM($E36,$G36,$I36)&gt;0,SUM($E36,$G36,$I36))</f>
        <v/>
      </c>
      <c r="AB36" s="70" t="str">
        <f>IF($N36=top_play,$M36,"")</f>
        <v/>
      </c>
    </row>
    <row r="37" spans="1:28" ht="15.6" customHeight="1" x14ac:dyDescent="0.25">
      <c r="A37" s="499"/>
      <c r="B37" s="134"/>
      <c r="C37" s="149"/>
      <c r="D37" s="135"/>
      <c r="E37" s="3"/>
      <c r="F37" s="4"/>
      <c r="G37" s="3"/>
      <c r="H37" s="4"/>
      <c r="I37" s="3"/>
      <c r="J37" s="4"/>
      <c r="K37" s="29"/>
      <c r="L37" s="68"/>
      <c r="M37" s="67"/>
      <c r="N37" s="67"/>
      <c r="O37" s="70"/>
      <c r="AB37" s="70"/>
    </row>
    <row r="38" spans="1:28" ht="15.6" customHeight="1" x14ac:dyDescent="0.25">
      <c r="A38" s="499"/>
      <c r="B38" s="134"/>
      <c r="C38" s="149"/>
      <c r="D38" s="135"/>
      <c r="E38" s="3"/>
      <c r="F38" s="4"/>
      <c r="G38" s="3"/>
      <c r="H38" s="4"/>
      <c r="I38" s="3"/>
      <c r="J38" s="4"/>
      <c r="K38" s="29"/>
      <c r="L38" s="68"/>
      <c r="M38" s="67"/>
      <c r="N38" s="67"/>
      <c r="O38" s="70"/>
      <c r="AB38" s="70"/>
    </row>
    <row r="39" spans="1:28" ht="15.6" customHeight="1" x14ac:dyDescent="0.25">
      <c r="A39" s="499"/>
      <c r="B39" s="134"/>
      <c r="C39" s="149"/>
      <c r="D39" s="135"/>
      <c r="E39" s="3"/>
      <c r="F39" s="4"/>
      <c r="G39" s="3"/>
      <c r="H39" s="4"/>
      <c r="I39" s="3"/>
      <c r="J39" s="4"/>
      <c r="K39" s="29"/>
      <c r="L39" s="68"/>
      <c r="M39" s="67"/>
      <c r="N39" s="67"/>
      <c r="O39" s="70"/>
      <c r="AB39" s="70"/>
    </row>
  </sheetData>
  <sheetProtection algorithmName="SHA-512" hashValue="nBEzZ4zwP6EYkogsj+BN71xz8zZp2W0rPjiitHTSUKw27KH/6TfJi6vj8i7haXcHATyGzT61eJCzJU3mDFwFMQ==" saltValue="0w3G65RHmYSljFNxzgFelQ==" spinCount="100000" sheet="1" objects="1" scenarios="1"/>
  <mergeCells count="14">
    <mergeCell ref="Q14:Z18"/>
    <mergeCell ref="A16:A19"/>
    <mergeCell ref="A20:A23"/>
    <mergeCell ref="E2:F2"/>
    <mergeCell ref="G2:H2"/>
    <mergeCell ref="I2:J2"/>
    <mergeCell ref="L2:M2"/>
    <mergeCell ref="A4:A7"/>
    <mergeCell ref="A24:A27"/>
    <mergeCell ref="A28:A31"/>
    <mergeCell ref="A32:A35"/>
    <mergeCell ref="A36:A39"/>
    <mergeCell ref="A8:A11"/>
    <mergeCell ref="A12:A15"/>
  </mergeCells>
  <conditionalFormatting sqref="C4">
    <cfRule type="iconSet" priority="7">
      <iconSet iconSet="3Symbols2">
        <cfvo type="percent" val="0"/>
        <cfvo type="percent" val="33"/>
        <cfvo type="percent" val="67"/>
      </iconSet>
    </cfRule>
  </conditionalFormatting>
  <dataValidations count="3">
    <dataValidation type="list" allowBlank="1" showInputMessage="1" showErrorMessage="1" sqref="K36 K32 K28 K24 K20 K16 K12 K4 K8" xr:uid="{391DE6F2-6431-45D2-A9DF-E2E8FB7A5D58}">
      <formula1>"1"</formula1>
    </dataValidation>
    <dataValidation type="whole" allowBlank="1" showInputMessage="1" showErrorMessage="1" sqref="I4:I39 G4:G39 E4:E39" xr:uid="{946171CB-37E1-45B8-BEAE-C5F8444AF056}">
      <formula1>1</formula1>
      <formula2>total_rank_play</formula2>
    </dataValidation>
    <dataValidation type="whole" allowBlank="1" showInputMessage="1" showErrorMessage="1" sqref="F4:F39 H4:H39 J4:J39" xr:uid="{EAA4298F-DF91-4EB8-81BC-171EED9DCD32}">
      <formula1>1</formula1>
      <formula2>total_score_play</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CE5426B3-1642-4F77-A518-FF20D46A3170}">
            <x14:iconSet iconSet="3Symbols2"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76063-EEE2-413B-A43F-A5CACB91510E}">
  <sheetPr>
    <tabColor theme="2"/>
  </sheetPr>
  <dimension ref="A2:AC39"/>
  <sheetViews>
    <sheetView showGridLines="0" showRowColHeaders="0" topLeftCell="A2" zoomScale="140" zoomScaleNormal="140" workbookViewId="0">
      <pane ySplit="2" topLeftCell="A4" activePane="bottomLeft" state="frozen"/>
      <selection activeCell="F37" sqref="F37"/>
      <selection pane="bottomLeft" activeCell="P21" sqref="P2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28" width="5.375" customWidth="1"/>
    <col min="29" max="29" width="0" hidden="1" customWidth="1"/>
    <col min="30" max="16384" width="8.875" hidden="1"/>
  </cols>
  <sheetData>
    <row r="2" spans="1:26" ht="15.6" customHeight="1" x14ac:dyDescent="0.25">
      <c r="A2" s="49"/>
      <c r="B2" s="50"/>
      <c r="C2" s="49"/>
      <c r="D2" s="51"/>
      <c r="E2" s="490" t="s">
        <v>394</v>
      </c>
      <c r="F2" s="491"/>
      <c r="G2" s="489" t="s">
        <v>395</v>
      </c>
      <c r="H2" s="491"/>
      <c r="I2" s="489" t="s">
        <v>396</v>
      </c>
      <c r="J2" s="491"/>
      <c r="K2" s="52" t="s">
        <v>392</v>
      </c>
      <c r="L2" s="489" t="s">
        <v>385</v>
      </c>
      <c r="M2" s="491"/>
      <c r="N2" s="53"/>
    </row>
    <row r="3" spans="1:26" ht="15.6" customHeight="1" thickBot="1" x14ac:dyDescent="0.3">
      <c r="A3" s="54"/>
      <c r="B3" s="55"/>
      <c r="C3" s="211" t="s">
        <v>22</v>
      </c>
      <c r="D3" s="56" t="s">
        <v>27</v>
      </c>
      <c r="E3" s="63" t="s">
        <v>386</v>
      </c>
      <c r="F3" s="58" t="s">
        <v>397</v>
      </c>
      <c r="G3" s="57" t="s">
        <v>386</v>
      </c>
      <c r="H3" s="58" t="s">
        <v>397</v>
      </c>
      <c r="I3" s="57" t="s">
        <v>386</v>
      </c>
      <c r="J3" s="58" t="s">
        <v>397</v>
      </c>
      <c r="K3" s="59" t="s">
        <v>398</v>
      </c>
      <c r="L3" s="57" t="s">
        <v>386</v>
      </c>
      <c r="M3" s="58" t="s">
        <v>397</v>
      </c>
      <c r="N3" s="60" t="s">
        <v>388</v>
      </c>
    </row>
    <row r="4" spans="1:26" ht="15.6" customHeight="1" x14ac:dyDescent="0.25">
      <c r="A4" s="501" t="s">
        <v>28</v>
      </c>
      <c r="B4" s="64" t="str" cm="1">
        <f t="array" ref="B4">IFERROR(_xlfn.IFS(M4="","",K4&gt;=time_violations,0,M4&gt;=qualify_ie,1),"")</f>
        <v/>
      </c>
      <c r="C4" s="65" t="s">
        <v>36</v>
      </c>
      <c r="D4" s="65" t="str">
        <f>IF(Entries!AH3="","",Entries!AH3)</f>
        <v/>
      </c>
      <c r="E4" s="1"/>
      <c r="F4" s="2"/>
      <c r="G4" s="1"/>
      <c r="H4" s="2"/>
      <c r="I4" s="1"/>
      <c r="J4" s="2"/>
      <c r="K4" s="43"/>
      <c r="L4" s="66" t="str" cm="1">
        <f t="array" ref="L4">_xlfn.IFS(SUM($E4,$G4,$I4)=0,"",$B4=0,"",SUM($E4,$G4,$I4)&gt;0,SUM($E4,$G4,$I4))</f>
        <v/>
      </c>
      <c r="M4" s="67" t="str">
        <f>IF(SUM(F4,H4,J4)&gt;0,SUM(F4,H4,J4),"")</f>
        <v/>
      </c>
      <c r="N4" s="69" t="str">
        <f>IFERROR(_xlfn.RANK.EQ($L4, rank,1) + COUNTIFS(rank, $L4,score, "&gt;" &amp;M4),"")</f>
        <v/>
      </c>
    </row>
    <row r="5" spans="1:26" ht="15.6" customHeight="1" x14ac:dyDescent="0.25">
      <c r="A5" s="502"/>
      <c r="B5" s="74" t="str" cm="1">
        <f t="array" ref="B5">IFERROR(_xlfn.IFS(M5="","",K5&gt;=time_violations,0,M5&gt;=qualify_ie,1),"")</f>
        <v/>
      </c>
      <c r="C5" s="75" t="s">
        <v>45</v>
      </c>
      <c r="D5" s="65" t="str">
        <f>IF(Entries!AH4="","",Entries!AH4)</f>
        <v/>
      </c>
      <c r="E5" s="3"/>
      <c r="F5" s="4"/>
      <c r="G5" s="3"/>
      <c r="H5" s="4"/>
      <c r="I5" s="3"/>
      <c r="J5" s="4"/>
      <c r="K5" s="29"/>
      <c r="L5" s="66" t="str" cm="1">
        <f t="array" ref="L5">_xlfn.IFS(SUM($E5,$G5,$I5)=0,"",$B5=0,"",SUM($E5,$G5,$I5)&gt;0,SUM($E5,$G5,$I5))</f>
        <v/>
      </c>
      <c r="M5" s="67" t="str">
        <f t="shared" ref="M5:M39" si="0">IF(SUM(F5,H5,J5)&gt;0,SUM(F5,H5,J5),"")</f>
        <v/>
      </c>
      <c r="N5" s="69" t="str">
        <f t="shared" ref="N5" si="1">IFERROR(_xlfn.RANK.EQ($L5, rank,1) + COUNTIFS(rank, $L5,score, "&gt;" &amp;M5),"")</f>
        <v/>
      </c>
    </row>
    <row r="6" spans="1:26" ht="15.6" customHeight="1" x14ac:dyDescent="0.25">
      <c r="A6" s="502"/>
      <c r="B6" s="74" t="str" cm="1">
        <f t="array" ref="B6">IFERROR(_xlfn.IFS(M6="","",K6&gt;=time_violations,0,M6&gt;=qualify_ie,1),"")</f>
        <v/>
      </c>
      <c r="C6" s="75" t="s">
        <v>54</v>
      </c>
      <c r="D6" s="65" t="str">
        <f>IF(Entries!AH5="","",Entries!AH5)</f>
        <v/>
      </c>
      <c r="E6" s="3"/>
      <c r="F6" s="4"/>
      <c r="G6" s="3"/>
      <c r="H6" s="4"/>
      <c r="I6" s="3"/>
      <c r="J6" s="4"/>
      <c r="K6" s="29"/>
      <c r="L6" s="66" t="str" cm="1">
        <f t="array" ref="L6">_xlfn.IFS(SUM($E6,$G6,$I6)=0,"",$B6=0,"",SUM($E6,$G6,$I6)&gt;0,SUM($E6,$G6,$I6))</f>
        <v/>
      </c>
      <c r="M6" s="67" t="str">
        <f t="shared" si="0"/>
        <v/>
      </c>
      <c r="N6" s="69" t="str">
        <f t="shared" ref="N6" si="2">IFERROR(_xlfn.RANK.EQ($L6, rank,1) + COUNTIFS(rank, $L6,score, "&gt;" &amp;M6),"")</f>
        <v/>
      </c>
    </row>
    <row r="7" spans="1:26" ht="15.6" customHeight="1" x14ac:dyDescent="0.25">
      <c r="A7" s="503"/>
      <c r="B7" s="74" t="str" cm="1">
        <f t="array" ref="B7">IFERROR(_xlfn.IFS(M7="","",K7&gt;=time_violations,0,M7&gt;=qualify_ie,1),"")</f>
        <v/>
      </c>
      <c r="C7" s="75" t="s">
        <v>63</v>
      </c>
      <c r="D7" s="65" t="str">
        <f>IF(Entries!AH6="","",Entries!AH6)</f>
        <v/>
      </c>
      <c r="E7" s="3"/>
      <c r="F7" s="4"/>
      <c r="G7" s="3"/>
      <c r="H7" s="4"/>
      <c r="I7" s="3"/>
      <c r="J7" s="4"/>
      <c r="K7" s="29"/>
      <c r="L7" s="66" t="str" cm="1">
        <f t="array" ref="L7">_xlfn.IFS(SUM($E7,$G7,$I7)=0,"",$B7=0,"",SUM($E7,$G7,$I7)&gt;0,SUM($E7,$G7,$I7))</f>
        <v/>
      </c>
      <c r="M7" s="67" t="str">
        <f t="shared" si="0"/>
        <v/>
      </c>
      <c r="N7" s="69" t="str">
        <f t="shared" ref="N7" si="3">IFERROR(_xlfn.RANK.EQ($L7, rank,1) + COUNTIFS(rank, $L7,score, "&gt;" &amp;M7),"")</f>
        <v/>
      </c>
    </row>
    <row r="8" spans="1:26" ht="15.6" customHeight="1" x14ac:dyDescent="0.25">
      <c r="A8" s="504" t="s">
        <v>66</v>
      </c>
      <c r="B8" s="80" t="str" cm="1">
        <f t="array" ref="B8">IFERROR(_xlfn.IFS(M8="","",K8&gt;=time_violations,0,M8&gt;=qualify_ie,1),"")</f>
        <v/>
      </c>
      <c r="C8" s="81" t="s">
        <v>75</v>
      </c>
      <c r="D8" s="81" t="str">
        <f>IF(Entries!AH7="","",Entries!AH7)</f>
        <v/>
      </c>
      <c r="E8" s="5"/>
      <c r="F8" s="6"/>
      <c r="G8" s="5"/>
      <c r="H8" s="6"/>
      <c r="I8" s="5"/>
      <c r="J8" s="6"/>
      <c r="K8" s="30"/>
      <c r="L8" s="150" t="str" cm="1">
        <f t="array" ref="L8">_xlfn.IFS(SUM($E8,$G8,$I8)=0,"",$B8=0,"",SUM($E8,$G8,$I8)&gt;0,SUM($E8,$G8,$I8))</f>
        <v/>
      </c>
      <c r="M8" s="85" t="str">
        <f t="shared" si="0"/>
        <v/>
      </c>
      <c r="N8" s="86" t="str">
        <f t="shared" ref="N8" si="4">IFERROR(_xlfn.RANK.EQ($L8, rank,1) + COUNTIFS(rank, $L8,score, "&gt;" &amp;M8),"")</f>
        <v/>
      </c>
    </row>
    <row r="9" spans="1:26" ht="15.6" customHeight="1" x14ac:dyDescent="0.25">
      <c r="A9" s="504"/>
      <c r="B9" s="80" t="str" cm="1">
        <f t="array" ref="B9">IFERROR(_xlfn.IFS(M9="","",K9&gt;=time_violations,0,M9&gt;=qualify_ie,1),"")</f>
        <v/>
      </c>
      <c r="C9" s="81" t="s">
        <v>84</v>
      </c>
      <c r="D9" s="81" t="str">
        <f>IF(Entries!AH8="","",Entries!AH8)</f>
        <v/>
      </c>
      <c r="E9" s="5"/>
      <c r="F9" s="6"/>
      <c r="G9" s="5"/>
      <c r="H9" s="6"/>
      <c r="I9" s="5"/>
      <c r="J9" s="6"/>
      <c r="K9" s="30"/>
      <c r="L9" s="150" t="str" cm="1">
        <f t="array" ref="L9">_xlfn.IFS(SUM($E9,$G9,$I9)=0,"",$B9=0,"",SUM($E9,$G9,$I9)&gt;0,SUM($E9,$G9,$I9))</f>
        <v/>
      </c>
      <c r="M9" s="85" t="str">
        <f t="shared" si="0"/>
        <v/>
      </c>
      <c r="N9" s="86" t="str">
        <f t="shared" ref="N9" si="5">IFERROR(_xlfn.RANK.EQ($L9, rank,1) + COUNTIFS(rank, $L9,score, "&gt;" &amp;M9),"")</f>
        <v/>
      </c>
    </row>
    <row r="10" spans="1:26" ht="15.6" customHeight="1" x14ac:dyDescent="0.25">
      <c r="A10" s="504"/>
      <c r="B10" s="80" t="str" cm="1">
        <f t="array" ref="B10">IFERROR(_xlfn.IFS(M10="","",K10&gt;=time_violations,0,M10&gt;=qualify_ie,1),"")</f>
        <v/>
      </c>
      <c r="C10" s="81" t="s">
        <v>93</v>
      </c>
      <c r="D10" s="81" t="str">
        <f>IF(Entries!AH9="","",Entries!AH9)</f>
        <v/>
      </c>
      <c r="E10" s="5"/>
      <c r="F10" s="6"/>
      <c r="G10" s="5"/>
      <c r="H10" s="6"/>
      <c r="I10" s="5"/>
      <c r="J10" s="6"/>
      <c r="K10" s="30"/>
      <c r="L10" s="150" t="str" cm="1">
        <f t="array" ref="L10">_xlfn.IFS(SUM($E10,$G10,$I10)=0,"",$B10=0,"",SUM($E10,$G10,$I10)&gt;0,SUM($E10,$G10,$I10))</f>
        <v/>
      </c>
      <c r="M10" s="85" t="str">
        <f t="shared" si="0"/>
        <v/>
      </c>
      <c r="N10" s="86" t="str">
        <f t="shared" ref="N10" si="6">IFERROR(_xlfn.RANK.EQ($L10, rank,1) + COUNTIFS(rank, $L10,score, "&gt;" &amp;M10),"")</f>
        <v/>
      </c>
    </row>
    <row r="11" spans="1:26" ht="15.6" customHeight="1" x14ac:dyDescent="0.25">
      <c r="A11" s="504"/>
      <c r="B11" s="80" t="str" cm="1">
        <f t="array" ref="B11">IFERROR(_xlfn.IFS(M11="","",K11&gt;=time_violations,0,M11&gt;=qualify_ie,1),"")</f>
        <v/>
      </c>
      <c r="C11" s="81" t="s">
        <v>102</v>
      </c>
      <c r="D11" s="81" t="str">
        <f>IF(Entries!AH10="","",Entries!AH10)</f>
        <v/>
      </c>
      <c r="E11" s="5"/>
      <c r="F11" s="6"/>
      <c r="G11" s="5"/>
      <c r="H11" s="6"/>
      <c r="I11" s="5"/>
      <c r="J11" s="6"/>
      <c r="K11" s="30"/>
      <c r="L11" s="150" t="str" cm="1">
        <f t="array" ref="L11">_xlfn.IFS(SUM($E11,$G11,$I11)=0,"",$B11=0,"",SUM($E11,$G11,$I11)&gt;0,SUM($E11,$G11,$I11))</f>
        <v/>
      </c>
      <c r="M11" s="85" t="str">
        <f t="shared" si="0"/>
        <v/>
      </c>
      <c r="N11" s="86" t="str">
        <f t="shared" ref="N11" si="7">IFERROR(_xlfn.RANK.EQ($L11, rank,1) + COUNTIFS(rank, $L11,score, "&gt;" &amp;M11),"")</f>
        <v/>
      </c>
    </row>
    <row r="12" spans="1:26" ht="15.6" customHeight="1" x14ac:dyDescent="0.25">
      <c r="A12" s="505" t="s">
        <v>105</v>
      </c>
      <c r="B12" s="89" t="str" cm="1">
        <f t="array" ref="B12">IFERROR(_xlfn.IFS(M12="","",K12&gt;=time_violations,0,M12&gt;=qualify_ie,1),"")</f>
        <v/>
      </c>
      <c r="C12" s="90" t="s">
        <v>113</v>
      </c>
      <c r="D12" s="90" t="str">
        <f>IF(Entries!AH11="","",Entries!AH11)</f>
        <v/>
      </c>
      <c r="E12" s="7"/>
      <c r="F12" s="8"/>
      <c r="G12" s="7"/>
      <c r="H12" s="8"/>
      <c r="I12" s="7"/>
      <c r="J12" s="8"/>
      <c r="K12" s="31"/>
      <c r="L12" s="151" t="str" cm="1">
        <f t="array" ref="L12">_xlfn.IFS(SUM($E12,$G12,$I12)=0,"",$B12=0,"",SUM($E12,$G12,$I12)&gt;0,SUM($E12,$G12,$I12))</f>
        <v/>
      </c>
      <c r="M12" s="94" t="str">
        <f t="shared" si="0"/>
        <v/>
      </c>
      <c r="N12" s="95" t="str">
        <f t="shared" ref="N12" si="8">IFERROR(_xlfn.RANK.EQ($L12, rank,1) + COUNTIFS(rank, $L12,score, "&gt;" &amp;M12),"")</f>
        <v/>
      </c>
      <c r="O12" s="70" t="str">
        <f>IFERROR(SMALL(place,ROWS(#REF!)),"empty")</f>
        <v>empty</v>
      </c>
    </row>
    <row r="13" spans="1:26" ht="15.6" customHeight="1" x14ac:dyDescent="0.25">
      <c r="A13" s="505"/>
      <c r="B13" s="89" t="str" cm="1">
        <f t="array" ref="B13">IFERROR(_xlfn.IFS(M13="","",K13&gt;=time_violations,0,M13&gt;=qualify_ie,1),"")</f>
        <v/>
      </c>
      <c r="C13" s="90" t="s">
        <v>122</v>
      </c>
      <c r="D13" s="90" t="str">
        <f>IF(Entries!AH12="","",Entries!AH12)</f>
        <v/>
      </c>
      <c r="E13" s="7"/>
      <c r="F13" s="8"/>
      <c r="G13" s="7"/>
      <c r="H13" s="8"/>
      <c r="I13" s="7"/>
      <c r="J13" s="8"/>
      <c r="K13" s="31"/>
      <c r="L13" s="151" t="str" cm="1">
        <f t="array" ref="L13">_xlfn.IFS(SUM($E13,$G13,$I13)=0,"",$B13=0,"",SUM($E13,$G13,$I13)&gt;0,SUM($E13,$G13,$I13))</f>
        <v/>
      </c>
      <c r="M13" s="94" t="str">
        <f t="shared" si="0"/>
        <v/>
      </c>
      <c r="N13" s="95" t="str">
        <f t="shared" ref="N13" si="9">IFERROR(_xlfn.RANK.EQ($L13, rank,1) + COUNTIFS(rank, $L13,score, "&gt;" &amp;M13),"")</f>
        <v/>
      </c>
      <c r="O13" s="98"/>
    </row>
    <row r="14" spans="1:26" ht="15.6" customHeight="1" x14ac:dyDescent="0.25">
      <c r="A14" s="505"/>
      <c r="B14" s="89" t="str" cm="1">
        <f t="array" ref="B14">IFERROR(_xlfn.IFS(M14="","",K14&gt;=time_violations,0,M14&gt;=qualify_ie,1),"")</f>
        <v/>
      </c>
      <c r="C14" s="90" t="s">
        <v>131</v>
      </c>
      <c r="D14" s="90" t="str">
        <f>IF(Entries!AH13="","",Entries!AH13)</f>
        <v/>
      </c>
      <c r="E14" s="7"/>
      <c r="F14" s="8"/>
      <c r="G14" s="7"/>
      <c r="H14" s="8"/>
      <c r="I14" s="7"/>
      <c r="J14" s="8"/>
      <c r="K14" s="31"/>
      <c r="L14" s="151" t="str" cm="1">
        <f t="array" ref="L14">_xlfn.IFS(SUM($E14,$G14,$I14)=0,"",$B14=0,"",SUM($E14,$G14,$I14)&gt;0,SUM($E14,$G14,$I14))</f>
        <v/>
      </c>
      <c r="M14" s="94" t="str">
        <f t="shared" si="0"/>
        <v/>
      </c>
      <c r="N14" s="95" t="str">
        <f t="shared" ref="N14" si="10">IFERROR(_xlfn.RANK.EQ($L14, rank,1) + COUNTIFS(rank, $L14,score, "&gt;" &amp;M14),"")</f>
        <v/>
      </c>
      <c r="O14" s="98"/>
      <c r="Q14" s="500" t="s">
        <v>400</v>
      </c>
      <c r="R14" s="500"/>
      <c r="S14" s="500"/>
      <c r="T14" s="500"/>
      <c r="U14" s="500"/>
      <c r="V14" s="500"/>
      <c r="W14" s="500"/>
      <c r="X14" s="500"/>
      <c r="Y14" s="500"/>
      <c r="Z14" s="500"/>
    </row>
    <row r="15" spans="1:26" ht="15.6" customHeight="1" x14ac:dyDescent="0.25">
      <c r="A15" s="505"/>
      <c r="B15" s="89" t="str" cm="1">
        <f t="array" ref="B15">IFERROR(_xlfn.IFS(M15="","",K15&gt;=time_violations,0,M15&gt;=qualify_ie,1),"")</f>
        <v/>
      </c>
      <c r="C15" s="90" t="s">
        <v>140</v>
      </c>
      <c r="D15" s="90" t="str">
        <f>IF(Entries!AH14="","",Entries!AH14)</f>
        <v/>
      </c>
      <c r="E15" s="7"/>
      <c r="F15" s="8"/>
      <c r="G15" s="7"/>
      <c r="H15" s="8"/>
      <c r="I15" s="7"/>
      <c r="J15" s="8"/>
      <c r="K15" s="31"/>
      <c r="L15" s="151" t="str" cm="1">
        <f t="array" ref="L15">_xlfn.IFS(SUM($E15,$G15,$I15)=0,"",$B15=0,"",SUM($E15,$G15,$I15)&gt;0,SUM($E15,$G15,$I15))</f>
        <v/>
      </c>
      <c r="M15" s="94" t="str">
        <f t="shared" si="0"/>
        <v/>
      </c>
      <c r="N15" s="94" t="str">
        <f t="shared" ref="N15" si="11">IFERROR(_xlfn.RANK.EQ($L15, rank,1) + COUNTIFS(rank, $L15,score, "&gt;" &amp;M15),"")</f>
        <v/>
      </c>
      <c r="O15" s="98"/>
      <c r="Q15" s="500"/>
      <c r="R15" s="500"/>
      <c r="S15" s="500"/>
      <c r="T15" s="500"/>
      <c r="U15" s="500"/>
      <c r="V15" s="500"/>
      <c r="W15" s="500"/>
      <c r="X15" s="500"/>
      <c r="Y15" s="500"/>
      <c r="Z15" s="500"/>
    </row>
    <row r="16" spans="1:26" ht="15.6" customHeight="1" x14ac:dyDescent="0.25">
      <c r="A16" s="506" t="s">
        <v>143</v>
      </c>
      <c r="B16" s="99" t="str" cm="1">
        <f t="array" ref="B16">IFERROR(_xlfn.IFS(M16="","",K16&gt;=time_violations,0,M16&gt;=qualify_ie,1),"")</f>
        <v/>
      </c>
      <c r="C16" s="100" t="s">
        <v>151</v>
      </c>
      <c r="D16" s="100" t="str">
        <f>IF(Entries!AH15="","",Entries!AH15)</f>
        <v/>
      </c>
      <c r="E16" s="9"/>
      <c r="F16" s="10"/>
      <c r="G16" s="9"/>
      <c r="H16" s="10"/>
      <c r="I16" s="9"/>
      <c r="J16" s="10"/>
      <c r="K16" s="32"/>
      <c r="L16" s="152" t="str" cm="1">
        <f t="array" ref="L16">_xlfn.IFS(SUM($E16,$G16,$I16)=0,"",$B16=0,"",SUM($E16,$G16,$I16)&gt;0,SUM($E16,$G16,$I16))</f>
        <v/>
      </c>
      <c r="M16" s="104" t="str">
        <f t="shared" si="0"/>
        <v/>
      </c>
      <c r="N16" s="104" t="str">
        <f t="shared" ref="N16" si="12">IFERROR(_xlfn.RANK.EQ($L16, rank,1) + COUNTIFS(rank, $L16,score, "&gt;" &amp;M16),"")</f>
        <v/>
      </c>
      <c r="O16" s="98"/>
      <c r="Q16" s="500"/>
      <c r="R16" s="500"/>
      <c r="S16" s="500"/>
      <c r="T16" s="500"/>
      <c r="U16" s="500"/>
      <c r="V16" s="500"/>
      <c r="W16" s="500"/>
      <c r="X16" s="500"/>
      <c r="Y16" s="500"/>
      <c r="Z16" s="500"/>
    </row>
    <row r="17" spans="1:26" ht="15.6" customHeight="1" x14ac:dyDescent="0.25">
      <c r="A17" s="506"/>
      <c r="B17" s="99" t="str" cm="1">
        <f t="array" ref="B17">IFERROR(_xlfn.IFS(M17="","",K17&gt;=time_violations,0,M17&gt;=qualify_ie,1),"")</f>
        <v/>
      </c>
      <c r="C17" s="100" t="s">
        <v>160</v>
      </c>
      <c r="D17" s="100" t="str">
        <f>IF(Entries!AH16="","",Entries!AH16)</f>
        <v/>
      </c>
      <c r="E17" s="9"/>
      <c r="F17" s="10"/>
      <c r="G17" s="9"/>
      <c r="H17" s="10"/>
      <c r="I17" s="9"/>
      <c r="J17" s="10"/>
      <c r="K17" s="32"/>
      <c r="L17" s="152" t="str" cm="1">
        <f t="array" ref="L17">_xlfn.IFS(SUM($E17,$G17,$I17)=0,"",$B17=0,"",SUM($E17,$G17,$I17)&gt;0,SUM($E17,$G17,$I17))</f>
        <v/>
      </c>
      <c r="M17" s="104" t="str">
        <f t="shared" si="0"/>
        <v/>
      </c>
      <c r="N17" s="104" t="str">
        <f t="shared" ref="N17" si="13">IFERROR(_xlfn.RANK.EQ($L17, rank,1) + COUNTIFS(rank, $L17,score, "&gt;" &amp;M17),"")</f>
        <v/>
      </c>
      <c r="O17" s="98"/>
      <c r="Q17" s="500"/>
      <c r="R17" s="500"/>
      <c r="S17" s="500"/>
      <c r="T17" s="500"/>
      <c r="U17" s="500"/>
      <c r="V17" s="500"/>
      <c r="W17" s="500"/>
      <c r="X17" s="500"/>
      <c r="Y17" s="500"/>
      <c r="Z17" s="500"/>
    </row>
    <row r="18" spans="1:26" ht="15.6" customHeight="1" x14ac:dyDescent="0.25">
      <c r="A18" s="506"/>
      <c r="B18" s="99" t="str" cm="1">
        <f t="array" ref="B18">IFERROR(_xlfn.IFS(M18="","",K18&gt;=time_violations,0,M18&gt;=qualify_ie,1),"")</f>
        <v/>
      </c>
      <c r="C18" s="100" t="s">
        <v>169</v>
      </c>
      <c r="D18" s="100" t="str">
        <f>IF(Entries!AH17="","",Entries!AH17)</f>
        <v/>
      </c>
      <c r="E18" s="9"/>
      <c r="F18" s="10"/>
      <c r="G18" s="9"/>
      <c r="H18" s="10"/>
      <c r="I18" s="9"/>
      <c r="J18" s="10"/>
      <c r="K18" s="32"/>
      <c r="L18" s="152" t="str" cm="1">
        <f t="array" ref="L18">_xlfn.IFS(SUM($E18,$G18,$I18)=0,"",$B18=0,"",SUM($E18,$G18,$I18)&gt;0,SUM($E18,$G18,$I18))</f>
        <v/>
      </c>
      <c r="M18" s="104" t="str">
        <f t="shared" si="0"/>
        <v/>
      </c>
      <c r="N18" s="104" t="str">
        <f t="shared" ref="N18" si="14">IFERROR(_xlfn.RANK.EQ($L18, rank,1) + COUNTIFS(rank, $L18,score, "&gt;" &amp;M18),"")</f>
        <v/>
      </c>
      <c r="O18" s="98"/>
      <c r="Q18" s="500"/>
      <c r="R18" s="500"/>
      <c r="S18" s="500"/>
      <c r="T18" s="500"/>
      <c r="U18" s="500"/>
      <c r="V18" s="500"/>
      <c r="W18" s="500"/>
      <c r="X18" s="500"/>
      <c r="Y18" s="500"/>
      <c r="Z18" s="500"/>
    </row>
    <row r="19" spans="1:26" ht="15.6" customHeight="1" x14ac:dyDescent="0.25">
      <c r="A19" s="506"/>
      <c r="B19" s="99" t="str" cm="1">
        <f t="array" ref="B19">IFERROR(_xlfn.IFS(M19="","",K19&gt;=time_violations,0,M19&gt;=qualify_ie,1),"")</f>
        <v/>
      </c>
      <c r="C19" s="100" t="s">
        <v>178</v>
      </c>
      <c r="D19" s="100" t="str">
        <f>IF(Entries!AH18="","",Entries!AH18)</f>
        <v/>
      </c>
      <c r="E19" s="9"/>
      <c r="F19" s="10"/>
      <c r="G19" s="9"/>
      <c r="H19" s="10"/>
      <c r="I19" s="9"/>
      <c r="J19" s="10"/>
      <c r="K19" s="32"/>
      <c r="L19" s="152" t="str" cm="1">
        <f t="array" ref="L19">_xlfn.IFS(SUM($E19,$G19,$I19)=0,"",$B19=0,"",SUM($E19,$G19,$I19)&gt;0,SUM($E19,$G19,$I19))</f>
        <v/>
      </c>
      <c r="M19" s="104" t="str">
        <f t="shared" si="0"/>
        <v/>
      </c>
      <c r="N19" s="104" t="str">
        <f t="shared" ref="N19" si="15">IFERROR(_xlfn.RANK.EQ($L19, rank,1) + COUNTIFS(rank, $L19,score, "&gt;" &amp;M19),"")</f>
        <v/>
      </c>
      <c r="O19" s="98"/>
    </row>
    <row r="20" spans="1:26" ht="15.6" customHeight="1" x14ac:dyDescent="0.25">
      <c r="A20" s="492" t="s">
        <v>181</v>
      </c>
      <c r="B20" s="105" t="str" cm="1">
        <f t="array" ref="B20">IFERROR(_xlfn.IFS(M20="","",K20&gt;=time_violations,0,M20&gt;=qualify_ie,1),"")</f>
        <v/>
      </c>
      <c r="C20" s="106" t="s">
        <v>189</v>
      </c>
      <c r="D20" s="106" t="str">
        <f>IF(Entries!AH19="","",Entries!AH19)</f>
        <v/>
      </c>
      <c r="E20" s="11"/>
      <c r="F20" s="12"/>
      <c r="G20" s="11"/>
      <c r="H20" s="12"/>
      <c r="I20" s="11"/>
      <c r="J20" s="12"/>
      <c r="K20" s="33"/>
      <c r="L20" s="153" t="str" cm="1">
        <f t="array" ref="L20">_xlfn.IFS(SUM($E20,$G20,$I20)=0,"",$B20=0,"",SUM($E20,$G20,$I20)&gt;0,SUM($E20,$G20,$I20))</f>
        <v/>
      </c>
      <c r="M20" s="110" t="str">
        <f t="shared" si="0"/>
        <v/>
      </c>
      <c r="N20" s="110" t="str">
        <f t="shared" ref="N20" si="16">IFERROR(_xlfn.RANK.EQ($L20, rank,1) + COUNTIFS(rank, $L20,score, "&gt;" &amp;M20),"")</f>
        <v/>
      </c>
      <c r="O20" s="98"/>
    </row>
    <row r="21" spans="1:26" ht="15.6" customHeight="1" x14ac:dyDescent="0.25">
      <c r="A21" s="492"/>
      <c r="B21" s="105" t="str" cm="1">
        <f t="array" ref="B21">IFERROR(_xlfn.IFS(M21="","",K21&gt;=time_violations,0,M21&gt;=qualify_ie,1),"")</f>
        <v/>
      </c>
      <c r="C21" s="106" t="s">
        <v>198</v>
      </c>
      <c r="D21" s="106" t="str">
        <f>IF(Entries!AH20="","",Entries!AH20)</f>
        <v/>
      </c>
      <c r="E21" s="11"/>
      <c r="F21" s="12"/>
      <c r="G21" s="11"/>
      <c r="H21" s="12"/>
      <c r="I21" s="11"/>
      <c r="J21" s="12"/>
      <c r="K21" s="33"/>
      <c r="L21" s="153" t="str" cm="1">
        <f t="array" ref="L21">_xlfn.IFS(SUM($E21,$G21,$I21)=0,"",$B21=0,"",SUM($E21,$G21,$I21)&gt;0,SUM($E21,$G21,$I21))</f>
        <v/>
      </c>
      <c r="M21" s="110" t="str">
        <f t="shared" si="0"/>
        <v/>
      </c>
      <c r="N21" s="110" t="str">
        <f t="shared" ref="N21" si="17">IFERROR(_xlfn.RANK.EQ($L21, rank,1) + COUNTIFS(rank, $L21,score, "&gt;" &amp;M21),"")</f>
        <v/>
      </c>
      <c r="O21" s="98"/>
    </row>
    <row r="22" spans="1:26" ht="15.6" customHeight="1" x14ac:dyDescent="0.25">
      <c r="A22" s="492"/>
      <c r="B22" s="105" t="str" cm="1">
        <f t="array" ref="B22">IFERROR(_xlfn.IFS(M22="","",K22&gt;=time_violations,0,M22&gt;=qualify_ie,1),"")</f>
        <v/>
      </c>
      <c r="C22" s="106" t="s">
        <v>207</v>
      </c>
      <c r="D22" s="106" t="str">
        <f>IF(Entries!AH21="","",Entries!AH21)</f>
        <v/>
      </c>
      <c r="E22" s="11"/>
      <c r="F22" s="12"/>
      <c r="G22" s="11"/>
      <c r="H22" s="12"/>
      <c r="I22" s="11"/>
      <c r="J22" s="12"/>
      <c r="K22" s="33"/>
      <c r="L22" s="153" t="str" cm="1">
        <f t="array" ref="L22">_xlfn.IFS(SUM($E22,$G22,$I22)=0,"",$B22=0,"",SUM($E22,$G22,$I22)&gt;0,SUM($E22,$G22,$I22))</f>
        <v/>
      </c>
      <c r="M22" s="110" t="str">
        <f t="shared" si="0"/>
        <v/>
      </c>
      <c r="N22" s="110" t="str">
        <f t="shared" ref="N22" si="18">IFERROR(_xlfn.RANK.EQ($L22, rank,1) + COUNTIFS(rank, $L22,score, "&gt;" &amp;M22),"")</f>
        <v/>
      </c>
      <c r="O22" s="98"/>
    </row>
    <row r="23" spans="1:26" ht="15.6" customHeight="1" x14ac:dyDescent="0.25">
      <c r="A23" s="492"/>
      <c r="B23" s="105" t="str" cm="1">
        <f t="array" ref="B23">IFERROR(_xlfn.IFS(M23="","",K23&gt;=time_violations,0,M23&gt;=qualify_ie,1),"")</f>
        <v/>
      </c>
      <c r="C23" s="106" t="s">
        <v>216</v>
      </c>
      <c r="D23" s="106" t="str">
        <f>IF(Entries!AH22="","",Entries!AH22)</f>
        <v/>
      </c>
      <c r="E23" s="11"/>
      <c r="F23" s="12"/>
      <c r="G23" s="11"/>
      <c r="H23" s="12"/>
      <c r="I23" s="11"/>
      <c r="J23" s="12"/>
      <c r="K23" s="33"/>
      <c r="L23" s="153" t="str" cm="1">
        <f t="array" ref="L23">_xlfn.IFS(SUM($E23,$G23,$I23)=0,"",$B23=0,"",SUM($E23,$G23,$I23)&gt;0,SUM($E23,$G23,$I23))</f>
        <v/>
      </c>
      <c r="M23" s="110" t="str">
        <f t="shared" si="0"/>
        <v/>
      </c>
      <c r="N23" s="110" t="str">
        <f t="shared" ref="N23" si="19">IFERROR(_xlfn.RANK.EQ($L23, rank,1) + COUNTIFS(rank, $L23,score, "&gt;" &amp;M23),"")</f>
        <v/>
      </c>
      <c r="O23" s="98"/>
    </row>
    <row r="24" spans="1:26" ht="15.6" customHeight="1" x14ac:dyDescent="0.25">
      <c r="A24" s="493" t="s">
        <v>219</v>
      </c>
      <c r="B24" s="111" t="str" cm="1">
        <f t="array" ref="B24">IFERROR(_xlfn.IFS(M24="","",K24&gt;=time_violations,0,M24&gt;=qualify_ie,1),"")</f>
        <v/>
      </c>
      <c r="C24" s="112" t="s">
        <v>227</v>
      </c>
      <c r="D24" s="112" t="str">
        <f>IF(Entries!AH23="","",Entries!AH23)</f>
        <v/>
      </c>
      <c r="E24" s="13"/>
      <c r="F24" s="14"/>
      <c r="G24" s="13"/>
      <c r="H24" s="14"/>
      <c r="I24" s="13"/>
      <c r="J24" s="14"/>
      <c r="K24" s="34"/>
      <c r="L24" s="154" t="str" cm="1">
        <f t="array" ref="L24">_xlfn.IFS(SUM($E24,$G24,$I24)=0,"",$B24=0,"",SUM($E24,$G24,$I24)&gt;0,SUM($E24,$G24,$I24))</f>
        <v/>
      </c>
      <c r="M24" s="116" t="str">
        <f t="shared" si="0"/>
        <v/>
      </c>
      <c r="N24" s="116" t="str">
        <f t="shared" ref="N24" si="20">IFERROR(_xlfn.RANK.EQ($L24, rank,1) + COUNTIFS(rank, $L24,score, "&gt;" &amp;M24),"")</f>
        <v/>
      </c>
      <c r="O24" s="98"/>
    </row>
    <row r="25" spans="1:26" ht="15.6" customHeight="1" x14ac:dyDescent="0.25">
      <c r="A25" s="493"/>
      <c r="B25" s="111" t="str" cm="1">
        <f t="array" ref="B25">IFERROR(_xlfn.IFS(M25="","",K25&gt;=time_violations,0,M25&gt;=qualify_ie,1),"")</f>
        <v/>
      </c>
      <c r="C25" s="112" t="s">
        <v>236</v>
      </c>
      <c r="D25" s="112" t="str">
        <f>IF(Entries!AH24="","",Entries!AH24)</f>
        <v/>
      </c>
      <c r="E25" s="13"/>
      <c r="F25" s="14"/>
      <c r="G25" s="13"/>
      <c r="H25" s="14"/>
      <c r="I25" s="13"/>
      <c r="J25" s="14"/>
      <c r="K25" s="34"/>
      <c r="L25" s="154" t="str" cm="1">
        <f t="array" ref="L25">_xlfn.IFS(SUM($E25,$G25,$I25)=0,"",$B25=0,"",SUM($E25,$G25,$I25)&gt;0,SUM($E25,$G25,$I25))</f>
        <v/>
      </c>
      <c r="M25" s="116" t="str">
        <f t="shared" si="0"/>
        <v/>
      </c>
      <c r="N25" s="116" t="str">
        <f t="shared" ref="N25" si="21">IFERROR(_xlfn.RANK.EQ($L25, rank,1) + COUNTIFS(rank, $L25,score, "&gt;" &amp;M25),"")</f>
        <v/>
      </c>
      <c r="O25" s="98"/>
    </row>
    <row r="26" spans="1:26" ht="15.6" customHeight="1" x14ac:dyDescent="0.25">
      <c r="A26" s="493"/>
      <c r="B26" s="111" t="str" cm="1">
        <f t="array" ref="B26">IFERROR(_xlfn.IFS(M26="","",K26&gt;=time_violations,0,M26&gt;=qualify_ie,1),"")</f>
        <v/>
      </c>
      <c r="C26" s="112" t="s">
        <v>245</v>
      </c>
      <c r="D26" s="112" t="str">
        <f>IF(Entries!AH25="","",Entries!AH25)</f>
        <v/>
      </c>
      <c r="E26" s="13"/>
      <c r="F26" s="14"/>
      <c r="G26" s="13"/>
      <c r="H26" s="14"/>
      <c r="I26" s="13"/>
      <c r="J26" s="14"/>
      <c r="K26" s="34"/>
      <c r="L26" s="154" t="str" cm="1">
        <f t="array" ref="L26">_xlfn.IFS(SUM($E26,$G26,$I26)=0,"",$B26=0,"",SUM($E26,$G26,$I26)&gt;0,SUM($E26,$G26,$I26))</f>
        <v/>
      </c>
      <c r="M26" s="116" t="str">
        <f t="shared" si="0"/>
        <v/>
      </c>
      <c r="N26" s="116" t="str">
        <f t="shared" ref="N26" si="22">IFERROR(_xlfn.RANK.EQ($L26, rank,1) + COUNTIFS(rank, $L26,score, "&gt;" &amp;M26),"")</f>
        <v/>
      </c>
      <c r="O26" s="98"/>
    </row>
    <row r="27" spans="1:26" ht="15.6" customHeight="1" x14ac:dyDescent="0.25">
      <c r="A27" s="494"/>
      <c r="B27" s="117" t="str" cm="1">
        <f t="array" ref="B27">IFERROR(_xlfn.IFS(M27="","",K27&gt;=time_violations,0,M27&gt;=qualify_ie,1),"")</f>
        <v/>
      </c>
      <c r="C27" s="118" t="s">
        <v>254</v>
      </c>
      <c r="D27" s="118" t="str">
        <f>IF(Entries!AH26="","",Entries!AH26)</f>
        <v/>
      </c>
      <c r="E27" s="15"/>
      <c r="F27" s="16"/>
      <c r="G27" s="15"/>
      <c r="H27" s="16"/>
      <c r="I27" s="15"/>
      <c r="J27" s="16"/>
      <c r="K27" s="35"/>
      <c r="L27" s="154" t="str" cm="1">
        <f t="array" ref="L27">_xlfn.IFS(SUM($E27,$G27,$I27)=0,"",$B27=0,"",SUM($E27,$G27,$I27)&gt;0,SUM($E27,$G27,$I27))</f>
        <v/>
      </c>
      <c r="M27" s="116" t="str">
        <f t="shared" si="0"/>
        <v/>
      </c>
      <c r="N27" s="116" t="str">
        <f t="shared" ref="N27" si="23">IFERROR(_xlfn.RANK.EQ($L27, rank,1) + COUNTIFS(rank, $L27,score, "&gt;" &amp;M27),"")</f>
        <v/>
      </c>
      <c r="O27" s="98"/>
    </row>
    <row r="28" spans="1:26" ht="15.6" customHeight="1" x14ac:dyDescent="0.25">
      <c r="A28" s="507" t="s">
        <v>257</v>
      </c>
      <c r="B28" s="216" t="str" cm="1">
        <f t="array" ref="B28">IFERROR(_xlfn.IFS(M28="","",K28&gt;=time_violations,0,M28&gt;=qualify_ie,1),"")</f>
        <v/>
      </c>
      <c r="C28" s="212" t="s">
        <v>265</v>
      </c>
      <c r="D28" s="144" t="str">
        <f>IF(Entries!AH27="","",Entries!AH27)</f>
        <v/>
      </c>
      <c r="E28" s="17"/>
      <c r="F28" s="18"/>
      <c r="G28" s="17"/>
      <c r="H28" s="18"/>
      <c r="I28" s="17"/>
      <c r="J28" s="18"/>
      <c r="K28" s="217"/>
      <c r="L28" s="155" t="str" cm="1">
        <f t="array" ref="L28">_xlfn.IFS(SUM($E28,$G28,$I28)=0,"",$B28=0,"",SUM($E28,$G28,$I28)&gt;0,SUM($E28,$G28,$I28))</f>
        <v/>
      </c>
      <c r="M28" s="124" t="str">
        <f t="shared" si="0"/>
        <v/>
      </c>
      <c r="N28" s="124" t="str">
        <f t="shared" ref="N28" si="24">IFERROR(_xlfn.RANK.EQ($L28, rank,1) + COUNTIFS(rank, $L28,score, "&gt;" &amp;M28),"")</f>
        <v/>
      </c>
      <c r="O28" s="98"/>
    </row>
    <row r="29" spans="1:26" ht="15.6" customHeight="1" x14ac:dyDescent="0.25">
      <c r="A29" s="507"/>
      <c r="B29" s="216" t="str" cm="1">
        <f t="array" ref="B29">IFERROR(_xlfn.IFS(M29="","",K29&gt;=time_violations,0,M29&gt;=qualify_ie,1),"")</f>
        <v/>
      </c>
      <c r="C29" s="212" t="s">
        <v>274</v>
      </c>
      <c r="D29" s="144" t="str">
        <f>IF(Entries!AH28="","",Entries!AH28)</f>
        <v/>
      </c>
      <c r="E29" s="17"/>
      <c r="F29" s="18"/>
      <c r="G29" s="17"/>
      <c r="H29" s="18"/>
      <c r="I29" s="17"/>
      <c r="J29" s="18"/>
      <c r="K29" s="36"/>
      <c r="L29" s="155" t="str" cm="1">
        <f t="array" ref="L29">_xlfn.IFS(SUM($E29,$G29,$I29)=0,"",$B29=0,"",SUM($E29,$G29,$I29)&gt;0,SUM($E29,$G29,$I29))</f>
        <v/>
      </c>
      <c r="M29" s="124" t="str">
        <f t="shared" si="0"/>
        <v/>
      </c>
      <c r="N29" s="124" t="str">
        <f t="shared" ref="N29" si="25">IFERROR(_xlfn.RANK.EQ($L29, rank,1) + COUNTIFS(rank, $L29,score, "&gt;" &amp;M29),"")</f>
        <v/>
      </c>
      <c r="O29" s="98"/>
    </row>
    <row r="30" spans="1:26" ht="15.6" customHeight="1" x14ac:dyDescent="0.25">
      <c r="A30" s="507"/>
      <c r="B30" s="216" t="str" cm="1">
        <f t="array" ref="B30">IFERROR(_xlfn.IFS(M30="","",K30&gt;=time_violations,0,M30&gt;=qualify_ie,1),"")</f>
        <v/>
      </c>
      <c r="C30" s="212" t="s">
        <v>283</v>
      </c>
      <c r="D30" s="144" t="str">
        <f>IF(Entries!AH29="","",Entries!AH29)</f>
        <v/>
      </c>
      <c r="E30" s="17"/>
      <c r="F30" s="18"/>
      <c r="G30" s="17"/>
      <c r="H30" s="18"/>
      <c r="I30" s="17"/>
      <c r="J30" s="18"/>
      <c r="K30" s="36"/>
      <c r="L30" s="155" t="str" cm="1">
        <f t="array" ref="L30">_xlfn.IFS(SUM($E30,$G30,$I30)=0,"",$B30=0,"",SUM($E30,$G30,$I30)&gt;0,SUM($E30,$G30,$I30))</f>
        <v/>
      </c>
      <c r="M30" s="124" t="str">
        <f t="shared" si="0"/>
        <v/>
      </c>
      <c r="N30" s="124" t="str">
        <f t="shared" ref="N30" si="26">IFERROR(_xlfn.RANK.EQ($L30, rank,1) + COUNTIFS(rank, $L30,score, "&gt;" &amp;M30),"")</f>
        <v/>
      </c>
      <c r="O30" s="98"/>
    </row>
    <row r="31" spans="1:26" ht="15.6" customHeight="1" x14ac:dyDescent="0.25">
      <c r="A31" s="507"/>
      <c r="B31" s="216" t="str" cm="1">
        <f t="array" ref="B31">IFERROR(_xlfn.IFS(M31="","",K31&gt;=time_violations,0,M31&gt;=qualify_ie,1),"")</f>
        <v/>
      </c>
      <c r="C31" s="212" t="s">
        <v>292</v>
      </c>
      <c r="D31" s="120" t="str">
        <f>IF(Entries!AH30="","",Entries!AH30)</f>
        <v/>
      </c>
      <c r="E31" s="17"/>
      <c r="F31" s="18"/>
      <c r="G31" s="17"/>
      <c r="H31" s="18"/>
      <c r="I31" s="17"/>
      <c r="J31" s="18"/>
      <c r="K31" s="36"/>
      <c r="L31" s="155" t="str" cm="1">
        <f t="array" ref="L31">_xlfn.IFS(SUM($E31,$G31,$I31)=0,"",$B31=0,"",SUM($E31,$G31,$I31)&gt;0,SUM($E31,$G31,$I31))</f>
        <v/>
      </c>
      <c r="M31" s="124" t="str">
        <f t="shared" si="0"/>
        <v/>
      </c>
      <c r="N31" s="124" t="str">
        <f t="shared" ref="N31" si="27">IFERROR(_xlfn.RANK.EQ($L31, rank,1) + COUNTIFS(rank, $L31,score, "&gt;" &amp;M31),"")</f>
        <v/>
      </c>
      <c r="O31" s="98"/>
    </row>
    <row r="32" spans="1:26" ht="15.6" customHeight="1" x14ac:dyDescent="0.25">
      <c r="A32" s="496" t="s">
        <v>295</v>
      </c>
      <c r="B32" s="219" t="str" cm="1">
        <f t="array" ref="B32">IFERROR(_xlfn.IFS(M32="","",K32&gt;=time_violations,0,M32&gt;=qualify_ie,1),"")</f>
        <v/>
      </c>
      <c r="C32" s="126" t="s">
        <v>303</v>
      </c>
      <c r="D32" s="147" t="str">
        <f>IF(Entries!AH31="","",Entries!AH31)</f>
        <v/>
      </c>
      <c r="E32" s="19"/>
      <c r="F32" s="20"/>
      <c r="G32" s="19"/>
      <c r="H32" s="20"/>
      <c r="I32" s="19"/>
      <c r="J32" s="20"/>
      <c r="K32" s="37"/>
      <c r="L32" s="127" t="str" cm="1">
        <f t="array" ref="L32">_xlfn.IFS(SUM($E32,$G32,$I32)=0,"",$B32=0,"",SUM($E32,$G32,$I32)&gt;0,SUM($E32,$G32,$I32))</f>
        <v/>
      </c>
      <c r="M32" s="128" t="str">
        <f t="shared" si="0"/>
        <v/>
      </c>
      <c r="N32" s="128" t="str">
        <f t="shared" ref="N32" si="28">IFERROR(_xlfn.RANK.EQ($L32, rank,1) + COUNTIFS(rank, $L32,score, "&gt;" &amp;M32),"")</f>
        <v/>
      </c>
      <c r="O32" s="98"/>
    </row>
    <row r="33" spans="1:15" ht="15.6" customHeight="1" x14ac:dyDescent="0.25">
      <c r="A33" s="497"/>
      <c r="B33" s="130" t="str" cm="1">
        <f t="array" ref="B33">IFERROR(_xlfn.IFS(M33="","",K33&gt;=time_violations,0,M33&gt;=qualify_ie,1),"")</f>
        <v/>
      </c>
      <c r="C33" s="131" t="s">
        <v>312</v>
      </c>
      <c r="D33" s="131" t="str">
        <f>IF(Entries!AH32="","",Entries!AH32)</f>
        <v/>
      </c>
      <c r="E33" s="21"/>
      <c r="F33" s="22"/>
      <c r="G33" s="21"/>
      <c r="H33" s="22"/>
      <c r="I33" s="21"/>
      <c r="J33" s="22"/>
      <c r="K33" s="37"/>
      <c r="L33" s="127" t="str" cm="1">
        <f t="array" ref="L33">_xlfn.IFS(SUM($E33,$G33,$I33)=0,"",$B33=0,"",SUM($E33,$G33,$I33)&gt;0,SUM($E33,$G33,$I33))</f>
        <v/>
      </c>
      <c r="M33" s="128" t="str">
        <f t="shared" si="0"/>
        <v/>
      </c>
      <c r="N33" s="128" t="str">
        <f t="shared" ref="N33" si="29">IFERROR(_xlfn.RANK.EQ($L33, rank,1) + COUNTIFS(rank, $L33,score, "&gt;" &amp;M33),"")</f>
        <v/>
      </c>
      <c r="O33" s="98"/>
    </row>
    <row r="34" spans="1:15" ht="15.6" customHeight="1" x14ac:dyDescent="0.25">
      <c r="A34" s="497"/>
      <c r="B34" s="130" t="str" cm="1">
        <f t="array" ref="B34">IFERROR(_xlfn.IFS(M34="","",K34&gt;=time_violations,0,M34&gt;=qualify_ie,1),"")</f>
        <v/>
      </c>
      <c r="C34" s="131" t="s">
        <v>321</v>
      </c>
      <c r="D34" s="131" t="str">
        <f>IF(Entries!AH33="","",Entries!AH33)</f>
        <v/>
      </c>
      <c r="E34" s="21"/>
      <c r="F34" s="22"/>
      <c r="G34" s="21"/>
      <c r="H34" s="22"/>
      <c r="I34" s="21"/>
      <c r="J34" s="22"/>
      <c r="K34" s="37"/>
      <c r="L34" s="127" t="str" cm="1">
        <f t="array" ref="L34">_xlfn.IFS(SUM($E34,$G34,$I34)=0,"",$B34=0,"",SUM($E34,$G34,$I34)&gt;0,SUM($E34,$G34,$I34))</f>
        <v/>
      </c>
      <c r="M34" s="128" t="str">
        <f t="shared" si="0"/>
        <v/>
      </c>
      <c r="N34" s="128" t="str">
        <f t="shared" ref="N34" si="30">IFERROR(_xlfn.RANK.EQ($L34, rank,1) + COUNTIFS(rank, $L34,score, "&gt;" &amp;M34),"")</f>
        <v/>
      </c>
      <c r="O34" s="98"/>
    </row>
    <row r="35" spans="1:15" ht="15.6" customHeight="1" x14ac:dyDescent="0.25">
      <c r="A35" s="497"/>
      <c r="B35" s="130" t="str" cm="1">
        <f t="array" ref="B35">IFERROR(_xlfn.IFS(M35="","",K35&gt;=time_violations,0,M35&gt;=qualify_ie,1),"")</f>
        <v/>
      </c>
      <c r="C35" s="131" t="s">
        <v>330</v>
      </c>
      <c r="D35" s="131" t="str">
        <f>IF(Entries!AH34="","",Entries!AH34)</f>
        <v/>
      </c>
      <c r="E35" s="21"/>
      <c r="F35" s="22"/>
      <c r="G35" s="21"/>
      <c r="H35" s="22"/>
      <c r="I35" s="21"/>
      <c r="J35" s="22"/>
      <c r="K35" s="37"/>
      <c r="L35" s="127" t="str" cm="1">
        <f t="array" ref="L35">_xlfn.IFS(SUM($E35,$G35,$I35)=0,"",$B35=0,"",SUM($E35,$G35,$I35)&gt;0,SUM($E35,$G35,$I35))</f>
        <v/>
      </c>
      <c r="M35" s="128" t="str">
        <f t="shared" si="0"/>
        <v/>
      </c>
      <c r="N35" s="128" t="str">
        <f t="shared" ref="N35" si="31">IFERROR(_xlfn.RANK.EQ($L35, rank,1) + COUNTIFS(rank, $L35,score, "&gt;" &amp;M35),"")</f>
        <v/>
      </c>
      <c r="O35" s="98"/>
    </row>
    <row r="36" spans="1:15" ht="15.6" customHeight="1" x14ac:dyDescent="0.25">
      <c r="A36" s="498" t="s">
        <v>333</v>
      </c>
      <c r="B36" s="132" t="str" cm="1">
        <f t="array" ref="B36">IFERROR(_xlfn.IFS(M36="","",K36&gt;=time_violations,0,M36&gt;=qualify_ie,1),"")</f>
        <v/>
      </c>
      <c r="C36" s="133" t="s">
        <v>341</v>
      </c>
      <c r="D36" s="133" t="str">
        <f>IF(Entries!AH35="","",Entries!AH35)</f>
        <v/>
      </c>
      <c r="E36" s="1"/>
      <c r="F36" s="2"/>
      <c r="G36" s="1"/>
      <c r="H36" s="2"/>
      <c r="I36" s="1"/>
      <c r="J36" s="2"/>
      <c r="K36" s="29"/>
      <c r="L36" s="66" t="str" cm="1">
        <f t="array" ref="L36">_xlfn.IFS(SUM($E36,$G36,$I36)=0,"",$B36=0,"",SUM($E36,$G36,$I36)&gt;0,SUM($E36,$G36,$I36))</f>
        <v/>
      </c>
      <c r="M36" s="67" t="str">
        <f t="shared" si="0"/>
        <v/>
      </c>
      <c r="N36" s="67" t="str">
        <f t="shared" ref="N36" si="32">IFERROR(_xlfn.RANK.EQ($L36, rank,1) + COUNTIFS(rank, $L36,score, "&gt;" &amp;M36),"")</f>
        <v/>
      </c>
      <c r="O36" s="98"/>
    </row>
    <row r="37" spans="1:15" ht="15.6" customHeight="1" x14ac:dyDescent="0.25">
      <c r="A37" s="499"/>
      <c r="B37" s="134" t="str" cm="1">
        <f t="array" ref="B37">IFERROR(_xlfn.IFS(M37="","",K37&gt;=time_violations,0,M37&gt;=qualify_ie,1),"")</f>
        <v/>
      </c>
      <c r="C37" s="135" t="s">
        <v>350</v>
      </c>
      <c r="D37" s="135" t="str">
        <f>IF(Entries!AH36="","",Entries!AH36)</f>
        <v/>
      </c>
      <c r="E37" s="3"/>
      <c r="F37" s="4"/>
      <c r="G37" s="3"/>
      <c r="H37" s="4"/>
      <c r="I37" s="3"/>
      <c r="J37" s="4"/>
      <c r="K37" s="29"/>
      <c r="L37" s="66" t="str" cm="1">
        <f t="array" ref="L37">_xlfn.IFS(SUM($E37,$G37,$I37)=0,"",$B37=0,"",SUM($E37,$G37,$I37)&gt;0,SUM($E37,$G37,$I37))</f>
        <v/>
      </c>
      <c r="M37" s="67" t="str">
        <f t="shared" si="0"/>
        <v/>
      </c>
      <c r="N37" s="67" t="str">
        <f t="shared" ref="N37" si="33">IFERROR(_xlfn.RANK.EQ($L37, rank,1) + COUNTIFS(rank, $L37,score, "&gt;" &amp;M37),"")</f>
        <v/>
      </c>
      <c r="O37" s="98"/>
    </row>
    <row r="38" spans="1:15" ht="15.6" customHeight="1" x14ac:dyDescent="0.25">
      <c r="A38" s="499"/>
      <c r="B38" s="134" t="str" cm="1">
        <f t="array" ref="B38">IFERROR(_xlfn.IFS(M38="","",K38&gt;=time_violations,0,M38&gt;=qualify_ie,1),"")</f>
        <v/>
      </c>
      <c r="C38" s="135" t="s">
        <v>359</v>
      </c>
      <c r="D38" s="135" t="str">
        <f>IF(Entries!AH37="","",Entries!AH37)</f>
        <v/>
      </c>
      <c r="E38" s="3"/>
      <c r="F38" s="4"/>
      <c r="G38" s="3"/>
      <c r="H38" s="4"/>
      <c r="I38" s="3"/>
      <c r="J38" s="4"/>
      <c r="K38" s="29"/>
      <c r="L38" s="66" t="str" cm="1">
        <f t="array" ref="L38">_xlfn.IFS(SUM($E38,$G38,$I38)=0,"",$B38=0,"",SUM($E38,$G38,$I38)&gt;0,SUM($E38,$G38,$I38))</f>
        <v/>
      </c>
      <c r="M38" s="67" t="str">
        <f t="shared" si="0"/>
        <v/>
      </c>
      <c r="N38" s="67" t="str">
        <f t="shared" ref="N38" si="34">IFERROR(_xlfn.RANK.EQ($L38, rank,1) + COUNTIFS(rank, $L38,score, "&gt;" &amp;M38),"")</f>
        <v/>
      </c>
      <c r="O38" s="98"/>
    </row>
    <row r="39" spans="1:15" ht="15.6" customHeight="1" x14ac:dyDescent="0.25">
      <c r="A39" s="499"/>
      <c r="B39" s="134" t="str" cm="1">
        <f t="array" ref="B39">IFERROR(_xlfn.IFS(M39="","",K39&gt;=time_violations,0,M39&gt;=qualify_ie,1),"")</f>
        <v/>
      </c>
      <c r="C39" s="135" t="s">
        <v>368</v>
      </c>
      <c r="D39" s="135" t="str">
        <f>IF(Entries!AH38="","",Entries!AH38)</f>
        <v/>
      </c>
      <c r="E39" s="3"/>
      <c r="F39" s="4"/>
      <c r="G39" s="3"/>
      <c r="H39" s="4"/>
      <c r="I39" s="3"/>
      <c r="J39" s="4"/>
      <c r="K39" s="29"/>
      <c r="L39" s="66" t="str" cm="1">
        <f t="array" ref="L39">_xlfn.IFS(SUM($E39,$G39,$I39)=0,"",$B39=0,"",SUM($E39,$G39,$I39)&gt;0,SUM($E39,$G39,$I39))</f>
        <v/>
      </c>
      <c r="M39" s="67" t="str">
        <f t="shared" si="0"/>
        <v/>
      </c>
      <c r="N39" s="67" t="str">
        <f t="shared" ref="N39" si="35">IFERROR(_xlfn.RANK.EQ($L39, rank,1) + COUNTIFS(rank, $L39,score, "&gt;" &amp;M39),"")</f>
        <v/>
      </c>
      <c r="O39" s="98"/>
    </row>
  </sheetData>
  <sheetProtection algorithmName="SHA-512" hashValue="P1jetJOkCWraH6dVJr3kIsbCSLo2MsmgX6GX/zo3TRI+mzUCZ0VT8d7A9QoSNqge2qUVoPsn4xXKufRu8mtghw==" saltValue="efqGFsLbEYvWTHTityC+ag==" spinCount="100000" sheet="1" objects="1" scenarios="1"/>
  <mergeCells count="14">
    <mergeCell ref="Q14:Z18"/>
    <mergeCell ref="A16:A19"/>
    <mergeCell ref="A20:A23"/>
    <mergeCell ref="E2:F2"/>
    <mergeCell ref="G2:H2"/>
    <mergeCell ref="I2:J2"/>
    <mergeCell ref="L2:M2"/>
    <mergeCell ref="A4:A7"/>
    <mergeCell ref="A24:A27"/>
    <mergeCell ref="A28:A31"/>
    <mergeCell ref="A32:A35"/>
    <mergeCell ref="A36:A39"/>
    <mergeCell ref="A8:A11"/>
    <mergeCell ref="A12:A15"/>
  </mergeCells>
  <conditionalFormatting sqref="C4">
    <cfRule type="iconSet" priority="2">
      <iconSet iconSet="3Symbols2">
        <cfvo type="percent" val="0"/>
        <cfvo type="percent" val="33"/>
        <cfvo type="percent" val="67"/>
      </iconSet>
    </cfRule>
  </conditionalFormatting>
  <dataValidations count="3">
    <dataValidation type="whole" allowBlank="1" showInputMessage="1" showErrorMessage="1" sqref="J4:J39 H4:H39 F4:F39" xr:uid="{72837DD0-AD68-4DDD-A898-44E18D43FD43}">
      <formula1>1</formula1>
      <formula2>total_score_ie</formula2>
    </dataValidation>
    <dataValidation type="list" allowBlank="1" showInputMessage="1" showErrorMessage="1" sqref="K4:K39" xr:uid="{90DB5C3C-8DEA-473B-B331-BB44254911CF}">
      <formula1>"1,2,3"</formula1>
    </dataValidation>
    <dataValidation type="whole" allowBlank="1" showInputMessage="1" showErrorMessage="1" sqref="I4:I39 G4:G39 E4:E39" xr:uid="{FBA5F6C4-72B0-4A60-A08A-62E325BE9DD7}">
      <formula1>1</formula1>
      <formula2>total_rank_tech_ie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DCD81976-CF1C-4416-AF5C-746B1CF95C07}">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2605F-E6FE-48AD-AECB-CBB768DC9DB0}">
  <sheetPr>
    <tabColor theme="0" tint="-0.14999847407452621"/>
  </sheetPr>
  <dimension ref="A2:AC39"/>
  <sheetViews>
    <sheetView showGridLines="0" showRowColHeaders="0" topLeftCell="A2" zoomScale="140" zoomScaleNormal="140" workbookViewId="0">
      <pane ySplit="2" topLeftCell="A4" activePane="bottomLeft" state="frozen"/>
      <selection activeCell="F37" sqref="F37"/>
      <selection pane="bottomLeft" activeCell="B4" sqref="B4"/>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28" width="5.375" customWidth="1"/>
    <col min="29" max="29" width="0" hidden="1" customWidth="1"/>
    <col min="30" max="16384" width="8.875" hidden="1"/>
  </cols>
  <sheetData>
    <row r="2" spans="1:26" ht="15.6" customHeight="1" x14ac:dyDescent="0.25">
      <c r="A2" s="49"/>
      <c r="B2" s="50"/>
      <c r="C2" s="49"/>
      <c r="D2" s="51"/>
      <c r="E2" s="490" t="s">
        <v>394</v>
      </c>
      <c r="F2" s="491"/>
      <c r="G2" s="489" t="s">
        <v>395</v>
      </c>
      <c r="H2" s="491"/>
      <c r="I2" s="489" t="s">
        <v>396</v>
      </c>
      <c r="J2" s="491"/>
      <c r="K2" s="52" t="s">
        <v>392</v>
      </c>
      <c r="L2" s="489" t="s">
        <v>385</v>
      </c>
      <c r="M2" s="491"/>
      <c r="N2" s="53"/>
    </row>
    <row r="3" spans="1:26" ht="15.6" customHeight="1" thickBot="1" x14ac:dyDescent="0.3">
      <c r="A3" s="54"/>
      <c r="B3" s="55"/>
      <c r="C3" s="211" t="s">
        <v>22</v>
      </c>
      <c r="D3" s="56" t="s">
        <v>27</v>
      </c>
      <c r="E3" s="63" t="s">
        <v>386</v>
      </c>
      <c r="F3" s="58" t="s">
        <v>397</v>
      </c>
      <c r="G3" s="57" t="s">
        <v>386</v>
      </c>
      <c r="H3" s="58" t="s">
        <v>397</v>
      </c>
      <c r="I3" s="57" t="s">
        <v>386</v>
      </c>
      <c r="J3" s="58" t="s">
        <v>397</v>
      </c>
      <c r="K3" s="59" t="s">
        <v>398</v>
      </c>
      <c r="L3" s="57" t="s">
        <v>386</v>
      </c>
      <c r="M3" s="58" t="s">
        <v>397</v>
      </c>
      <c r="N3" s="60" t="s">
        <v>388</v>
      </c>
    </row>
    <row r="4" spans="1:26" ht="15.6" customHeight="1" x14ac:dyDescent="0.25">
      <c r="A4" s="501" t="s">
        <v>28</v>
      </c>
      <c r="B4" s="64" t="str" cm="1">
        <f t="array" ref="B4">IFERROR(_xlfn.IFS(M4="","",K4&gt;=time_violations,0,M4&gt;=qualify_ie,1),"")</f>
        <v/>
      </c>
      <c r="C4" s="65" t="s">
        <v>37</v>
      </c>
      <c r="D4" s="65" t="str">
        <f>IF(Entries!AK3="","",Entries!AK3)</f>
        <v/>
      </c>
      <c r="E4" s="1"/>
      <c r="F4" s="2"/>
      <c r="G4" s="1"/>
      <c r="H4" s="2"/>
      <c r="I4" s="1"/>
      <c r="J4" s="2"/>
      <c r="K4" s="43"/>
      <c r="L4" s="66" t="str" cm="1">
        <f t="array" ref="L4">_xlfn.IFS(SUM($E4,$G4,$I4)=0,"",$B4=0,"",SUM($E4,$G4,$I4)&gt;0,SUM($E4,$G4,$I4))</f>
        <v/>
      </c>
      <c r="M4" s="67" t="str">
        <f>IF(SUM(F4,H4,J4)&gt;0,SUM(F4,H4,J4),"")</f>
        <v/>
      </c>
      <c r="N4" s="69" t="str">
        <f>IFERROR(_xlfn.RANK.EQ($L4, rank,1) + COUNTIFS(rank, $L4,score, "&gt;" &amp;M4),"")</f>
        <v/>
      </c>
    </row>
    <row r="5" spans="1:26" ht="15.6" customHeight="1" x14ac:dyDescent="0.25">
      <c r="A5" s="502"/>
      <c r="B5" s="74" t="str" cm="1">
        <f t="array" ref="B5">IFERROR(_xlfn.IFS(M5="","",K5&gt;=time_violations,0,M5&gt;=qualify_ie,1),"")</f>
        <v/>
      </c>
      <c r="C5" s="75" t="s">
        <v>46</v>
      </c>
      <c r="D5" s="75" t="str">
        <f>IF(Entries!AK4="","",Entries!AK4)</f>
        <v/>
      </c>
      <c r="E5" s="3"/>
      <c r="F5" s="4"/>
      <c r="G5" s="3"/>
      <c r="H5" s="4"/>
      <c r="I5" s="3"/>
      <c r="J5" s="4"/>
      <c r="K5" s="29"/>
      <c r="L5" s="66" t="str" cm="1">
        <f t="array" ref="L5">_xlfn.IFS(SUM($E5,$G5,$I5)=0,"",$B5=0,"",SUM($E5,$G5,$I5)&gt;0,SUM($E5,$G5,$I5))</f>
        <v/>
      </c>
      <c r="M5" s="67" t="str">
        <f t="shared" ref="M5:M39" si="0">IF(SUM(F5,H5,J5)&gt;0,SUM(F5,H5,J5),"")</f>
        <v/>
      </c>
      <c r="N5" s="69" t="str">
        <f t="shared" ref="N5" si="1">IFERROR(_xlfn.RANK.EQ($L5, rank,1) + COUNTIFS(rank, $L5,score, "&gt;" &amp;M5),"")</f>
        <v/>
      </c>
    </row>
    <row r="6" spans="1:26" ht="15.6" customHeight="1" x14ac:dyDescent="0.25">
      <c r="A6" s="502"/>
      <c r="B6" s="74" t="str" cm="1">
        <f t="array" ref="B6">IFERROR(_xlfn.IFS(M6="","",K6&gt;=time_violations,0,M6&gt;=qualify_ie,1),"")</f>
        <v/>
      </c>
      <c r="C6" s="75" t="s">
        <v>55</v>
      </c>
      <c r="D6" s="75" t="str">
        <f>IF(Entries!AK5="","",Entries!AK5)</f>
        <v/>
      </c>
      <c r="E6" s="3"/>
      <c r="F6" s="4"/>
      <c r="G6" s="3"/>
      <c r="H6" s="4"/>
      <c r="I6" s="3"/>
      <c r="J6" s="4"/>
      <c r="K6" s="29"/>
      <c r="L6" s="66" t="str" cm="1">
        <f t="array" ref="L6">_xlfn.IFS(SUM($E6,$G6,$I6)=0,"",$B6=0,"",SUM($E6,$G6,$I6)&gt;0,SUM($E6,$G6,$I6))</f>
        <v/>
      </c>
      <c r="M6" s="67" t="str">
        <f t="shared" si="0"/>
        <v/>
      </c>
      <c r="N6" s="69" t="str">
        <f t="shared" ref="N6" si="2">IFERROR(_xlfn.RANK.EQ($L6, rank,1) + COUNTIFS(rank, $L6,score, "&gt;" &amp;M6),"")</f>
        <v/>
      </c>
    </row>
    <row r="7" spans="1:26" ht="15.6" customHeight="1" x14ac:dyDescent="0.25">
      <c r="A7" s="503"/>
      <c r="B7" s="74" t="str" cm="1">
        <f t="array" ref="B7">IFERROR(_xlfn.IFS(M7="","",K7&gt;=time_violations,0,M7&gt;=qualify_ie,1),"")</f>
        <v/>
      </c>
      <c r="C7" s="75" t="s">
        <v>64</v>
      </c>
      <c r="D7" s="75" t="str">
        <f>IF(Entries!AK6="","",Entries!AK6)</f>
        <v/>
      </c>
      <c r="E7" s="3"/>
      <c r="F7" s="4"/>
      <c r="G7" s="3"/>
      <c r="H7" s="4"/>
      <c r="I7" s="3"/>
      <c r="J7" s="4"/>
      <c r="K7" s="29"/>
      <c r="L7" s="66" t="str" cm="1">
        <f t="array" ref="L7">_xlfn.IFS(SUM($E7,$G7,$I7)=0,"",$B7=0,"",SUM($E7,$G7,$I7)&gt;0,SUM($E7,$G7,$I7))</f>
        <v/>
      </c>
      <c r="M7" s="67" t="str">
        <f t="shared" si="0"/>
        <v/>
      </c>
      <c r="N7" s="69" t="str">
        <f t="shared" ref="N7" si="3">IFERROR(_xlfn.RANK.EQ($L7, rank,1) + COUNTIFS(rank, $L7,score, "&gt;" &amp;M7),"")</f>
        <v/>
      </c>
    </row>
    <row r="8" spans="1:26" ht="15.6" customHeight="1" x14ac:dyDescent="0.25">
      <c r="A8" s="504" t="s">
        <v>66</v>
      </c>
      <c r="B8" s="80" t="str" cm="1">
        <f t="array" ref="B8">IFERROR(_xlfn.IFS(M8="","",K8&gt;=time_violations,0,M8&gt;=qualify_ie,1),"")</f>
        <v/>
      </c>
      <c r="C8" s="81" t="s">
        <v>76</v>
      </c>
      <c r="D8" s="81" t="str">
        <f>IF(Entries!AK7="","",Entries!AK7)</f>
        <v/>
      </c>
      <c r="E8" s="5"/>
      <c r="F8" s="6"/>
      <c r="G8" s="5"/>
      <c r="H8" s="6"/>
      <c r="I8" s="5"/>
      <c r="J8" s="6"/>
      <c r="K8" s="30"/>
      <c r="L8" s="150" t="str" cm="1">
        <f t="array" ref="L8">_xlfn.IFS(SUM($E8,$G8,$I8)=0,"",$B8=0,"",SUM($E8,$G8,$I8)&gt;0,SUM($E8,$G8,$I8))</f>
        <v/>
      </c>
      <c r="M8" s="85" t="str">
        <f t="shared" si="0"/>
        <v/>
      </c>
      <c r="N8" s="86" t="str">
        <f t="shared" ref="N8" si="4">IFERROR(_xlfn.RANK.EQ($L8, rank,1) + COUNTIFS(rank, $L8,score, "&gt;" &amp;M8),"")</f>
        <v/>
      </c>
    </row>
    <row r="9" spans="1:26" ht="15.6" customHeight="1" x14ac:dyDescent="0.25">
      <c r="A9" s="504"/>
      <c r="B9" s="80" t="str" cm="1">
        <f t="array" ref="B9">IFERROR(_xlfn.IFS(M9="","",K9&gt;=time_violations,0,M9&gt;=qualify_ie,1),"")</f>
        <v/>
      </c>
      <c r="C9" s="81" t="s">
        <v>85</v>
      </c>
      <c r="D9" s="81" t="str">
        <f>IF(Entries!AK8="","",Entries!AK8)</f>
        <v/>
      </c>
      <c r="E9" s="5"/>
      <c r="F9" s="6"/>
      <c r="G9" s="5"/>
      <c r="H9" s="6"/>
      <c r="I9" s="5"/>
      <c r="J9" s="6"/>
      <c r="K9" s="30"/>
      <c r="L9" s="150" t="str" cm="1">
        <f t="array" ref="L9">_xlfn.IFS(SUM($E9,$G9,$I9)=0,"",$B9=0,"",SUM($E9,$G9,$I9)&gt;0,SUM($E9,$G9,$I9))</f>
        <v/>
      </c>
      <c r="M9" s="85" t="str">
        <f t="shared" si="0"/>
        <v/>
      </c>
      <c r="N9" s="86" t="str">
        <f t="shared" ref="N9" si="5">IFERROR(_xlfn.RANK.EQ($L9, rank,1) + COUNTIFS(rank, $L9,score, "&gt;" &amp;M9),"")</f>
        <v/>
      </c>
    </row>
    <row r="10" spans="1:26" ht="15.6" customHeight="1" x14ac:dyDescent="0.25">
      <c r="A10" s="504"/>
      <c r="B10" s="80" t="str" cm="1">
        <f t="array" ref="B10">IFERROR(_xlfn.IFS(M10="","",K10&gt;=time_violations,0,M10&gt;=qualify_ie,1),"")</f>
        <v/>
      </c>
      <c r="C10" s="81" t="s">
        <v>94</v>
      </c>
      <c r="D10" s="81" t="str">
        <f>IF(Entries!AK9="","",Entries!AK9)</f>
        <v/>
      </c>
      <c r="E10" s="5"/>
      <c r="F10" s="6"/>
      <c r="G10" s="5"/>
      <c r="H10" s="6"/>
      <c r="I10" s="5"/>
      <c r="J10" s="6"/>
      <c r="K10" s="30"/>
      <c r="L10" s="150" t="str" cm="1">
        <f t="array" ref="L10">_xlfn.IFS(SUM($E10,$G10,$I10)=0,"",$B10=0,"",SUM($E10,$G10,$I10)&gt;0,SUM($E10,$G10,$I10))</f>
        <v/>
      </c>
      <c r="M10" s="85" t="str">
        <f t="shared" si="0"/>
        <v/>
      </c>
      <c r="N10" s="86" t="str">
        <f t="shared" ref="N10" si="6">IFERROR(_xlfn.RANK.EQ($L10, rank,1) + COUNTIFS(rank, $L10,score, "&gt;" &amp;M10),"")</f>
        <v/>
      </c>
    </row>
    <row r="11" spans="1:26" ht="15.6" customHeight="1" x14ac:dyDescent="0.25">
      <c r="A11" s="504"/>
      <c r="B11" s="80" t="str" cm="1">
        <f t="array" ref="B11">IFERROR(_xlfn.IFS(M11="","",K11&gt;=time_violations,0,M11&gt;=qualify_ie,1),"")</f>
        <v/>
      </c>
      <c r="C11" s="81" t="s">
        <v>103</v>
      </c>
      <c r="D11" s="81" t="str">
        <f>IF(Entries!AK10="","",Entries!AK10)</f>
        <v/>
      </c>
      <c r="E11" s="5"/>
      <c r="F11" s="6"/>
      <c r="G11" s="5"/>
      <c r="H11" s="6"/>
      <c r="I11" s="5"/>
      <c r="J11" s="6"/>
      <c r="K11" s="30"/>
      <c r="L11" s="150" t="str" cm="1">
        <f t="array" ref="L11">_xlfn.IFS(SUM($E11,$G11,$I11)=0,"",$B11=0,"",SUM($E11,$G11,$I11)&gt;0,SUM($E11,$G11,$I11))</f>
        <v/>
      </c>
      <c r="M11" s="85" t="str">
        <f t="shared" si="0"/>
        <v/>
      </c>
      <c r="N11" s="86" t="str">
        <f t="shared" ref="N11" si="7">IFERROR(_xlfn.RANK.EQ($L11, rank,1) + COUNTIFS(rank, $L11,score, "&gt;" &amp;M11),"")</f>
        <v/>
      </c>
    </row>
    <row r="12" spans="1:26" ht="15.6" customHeight="1" x14ac:dyDescent="0.25">
      <c r="A12" s="505" t="s">
        <v>105</v>
      </c>
      <c r="B12" s="89" t="str" cm="1">
        <f t="array" ref="B12">IFERROR(_xlfn.IFS(M12="","",K12&gt;=time_violations,0,M12&gt;=qualify_ie,1),"")</f>
        <v/>
      </c>
      <c r="C12" s="90" t="s">
        <v>114</v>
      </c>
      <c r="D12" s="90" t="str">
        <f>IF(Entries!AK11="","",Entries!AK11)</f>
        <v/>
      </c>
      <c r="E12" s="7"/>
      <c r="F12" s="8"/>
      <c r="G12" s="7"/>
      <c r="H12" s="8"/>
      <c r="I12" s="7"/>
      <c r="J12" s="8"/>
      <c r="K12" s="31"/>
      <c r="L12" s="151" t="str" cm="1">
        <f t="array" ref="L12">_xlfn.IFS(SUM($E12,$G12,$I12)=0,"",$B12=0,"",SUM($E12,$G12,$I12)&gt;0,SUM($E12,$G12,$I12))</f>
        <v/>
      </c>
      <c r="M12" s="94" t="str">
        <f t="shared" si="0"/>
        <v/>
      </c>
      <c r="N12" s="95" t="str">
        <f t="shared" ref="N12" si="8">IFERROR(_xlfn.RANK.EQ($L12, rank,1) + COUNTIFS(rank, $L12,score, "&gt;" &amp;M12),"")</f>
        <v/>
      </c>
    </row>
    <row r="13" spans="1:26" ht="15.6" customHeight="1" x14ac:dyDescent="0.25">
      <c r="A13" s="505"/>
      <c r="B13" s="89" t="str" cm="1">
        <f t="array" ref="B13">IFERROR(_xlfn.IFS(M13="","",K13&gt;=time_violations,0,M13&gt;=qualify_ie,1),"")</f>
        <v/>
      </c>
      <c r="C13" s="90" t="s">
        <v>123</v>
      </c>
      <c r="D13" s="90" t="str">
        <f>IF(Entries!AK12="","",Entries!AK12)</f>
        <v/>
      </c>
      <c r="E13" s="7"/>
      <c r="F13" s="8"/>
      <c r="G13" s="7"/>
      <c r="H13" s="8"/>
      <c r="I13" s="7"/>
      <c r="J13" s="8"/>
      <c r="K13" s="31"/>
      <c r="L13" s="151" t="str" cm="1">
        <f t="array" ref="L13">_xlfn.IFS(SUM($E13,$G13,$I13)=0,"",$B13=0,"",SUM($E13,$G13,$I13)&gt;0,SUM($E13,$G13,$I13))</f>
        <v/>
      </c>
      <c r="M13" s="94" t="str">
        <f t="shared" si="0"/>
        <v/>
      </c>
      <c r="N13" s="95" t="str">
        <f t="shared" ref="N13" si="9">IFERROR(_xlfn.RANK.EQ($L13, rank,1) + COUNTIFS(rank, $L13,score, "&gt;" &amp;M13),"")</f>
        <v/>
      </c>
      <c r="O13" s="98"/>
    </row>
    <row r="14" spans="1:26" ht="15.6" customHeight="1" x14ac:dyDescent="0.25">
      <c r="A14" s="505"/>
      <c r="B14" s="89" t="str" cm="1">
        <f t="array" ref="B14">IFERROR(_xlfn.IFS(M14="","",K14&gt;=time_violations,0,M14&gt;=qualify_ie,1),"")</f>
        <v/>
      </c>
      <c r="C14" s="90" t="s">
        <v>132</v>
      </c>
      <c r="D14" s="90" t="str">
        <f>IF(Entries!AK13="","",Entries!AK13)</f>
        <v/>
      </c>
      <c r="E14" s="7"/>
      <c r="F14" s="8"/>
      <c r="G14" s="7"/>
      <c r="H14" s="8"/>
      <c r="I14" s="7"/>
      <c r="J14" s="8"/>
      <c r="K14" s="31"/>
      <c r="L14" s="151" t="str" cm="1">
        <f t="array" ref="L14">_xlfn.IFS(SUM($E14,$G14,$I14)=0,"",$B14=0,"",SUM($E14,$G14,$I14)&gt;0,SUM($E14,$G14,$I14))</f>
        <v/>
      </c>
      <c r="M14" s="94" t="str">
        <f t="shared" si="0"/>
        <v/>
      </c>
      <c r="N14" s="95" t="str">
        <f t="shared" ref="N14" si="10">IFERROR(_xlfn.RANK.EQ($L14, rank,1) + COUNTIFS(rank, $L14,score, "&gt;" &amp;M14),"")</f>
        <v/>
      </c>
      <c r="O14" s="98"/>
      <c r="Q14" s="500" t="s">
        <v>401</v>
      </c>
      <c r="R14" s="500"/>
      <c r="S14" s="500"/>
      <c r="T14" s="500"/>
      <c r="U14" s="500"/>
      <c r="V14" s="500"/>
      <c r="W14" s="500"/>
      <c r="X14" s="500"/>
      <c r="Y14" s="500"/>
      <c r="Z14" s="500"/>
    </row>
    <row r="15" spans="1:26" ht="15.6" customHeight="1" x14ac:dyDescent="0.25">
      <c r="A15" s="505"/>
      <c r="B15" s="89" t="str" cm="1">
        <f t="array" ref="B15">IFERROR(_xlfn.IFS(M15="","",K15&gt;=time_violations,0,M15&gt;=qualify_ie,1),"")</f>
        <v/>
      </c>
      <c r="C15" s="90" t="s">
        <v>141</v>
      </c>
      <c r="D15" s="90" t="str">
        <f>IF(Entries!AK14="","",Entries!AK14)</f>
        <v/>
      </c>
      <c r="E15" s="7"/>
      <c r="F15" s="8"/>
      <c r="G15" s="7"/>
      <c r="H15" s="8"/>
      <c r="I15" s="7"/>
      <c r="J15" s="8"/>
      <c r="K15" s="31"/>
      <c r="L15" s="151" t="str" cm="1">
        <f t="array" ref="L15">_xlfn.IFS(SUM($E15,$G15,$I15)=0,"",$B15=0,"",SUM($E15,$G15,$I15)&gt;0,SUM($E15,$G15,$I15))</f>
        <v/>
      </c>
      <c r="M15" s="94" t="str">
        <f t="shared" si="0"/>
        <v/>
      </c>
      <c r="N15" s="94" t="str">
        <f t="shared" ref="N15" si="11">IFERROR(_xlfn.RANK.EQ($L15, rank,1) + COUNTIFS(rank, $L15,score, "&gt;" &amp;M15),"")</f>
        <v/>
      </c>
      <c r="O15" s="98"/>
      <c r="Q15" s="500"/>
      <c r="R15" s="500"/>
      <c r="S15" s="500"/>
      <c r="T15" s="500"/>
      <c r="U15" s="500"/>
      <c r="V15" s="500"/>
      <c r="W15" s="500"/>
      <c r="X15" s="500"/>
      <c r="Y15" s="500"/>
      <c r="Z15" s="500"/>
    </row>
    <row r="16" spans="1:26" ht="15.6" customHeight="1" x14ac:dyDescent="0.25">
      <c r="A16" s="506" t="s">
        <v>143</v>
      </c>
      <c r="B16" s="99" t="str" cm="1">
        <f t="array" ref="B16">IFERROR(_xlfn.IFS(M16="","",K16&gt;=time_violations,0,M16&gt;=qualify_ie,1),"")</f>
        <v/>
      </c>
      <c r="C16" s="100" t="s">
        <v>152</v>
      </c>
      <c r="D16" s="100" t="str">
        <f>IF(Entries!AK15="","",Entries!AK15)</f>
        <v/>
      </c>
      <c r="E16" s="9"/>
      <c r="F16" s="10"/>
      <c r="G16" s="9"/>
      <c r="H16" s="10"/>
      <c r="I16" s="9"/>
      <c r="J16" s="10"/>
      <c r="K16" s="32"/>
      <c r="L16" s="152" t="str" cm="1">
        <f t="array" ref="L16">_xlfn.IFS(SUM($E16,$G16,$I16)=0,"",$B16=0,"",SUM($E16,$G16,$I16)&gt;0,SUM($E16,$G16,$I16))</f>
        <v/>
      </c>
      <c r="M16" s="104" t="str">
        <f t="shared" si="0"/>
        <v/>
      </c>
      <c r="N16" s="104" t="str">
        <f t="shared" ref="N16" si="12">IFERROR(_xlfn.RANK.EQ($L16, rank,1) + COUNTIFS(rank, $L16,score, "&gt;" &amp;M16),"")</f>
        <v/>
      </c>
      <c r="O16" s="98"/>
      <c r="Q16" s="500"/>
      <c r="R16" s="500"/>
      <c r="S16" s="500"/>
      <c r="T16" s="500"/>
      <c r="U16" s="500"/>
      <c r="V16" s="500"/>
      <c r="W16" s="500"/>
      <c r="X16" s="500"/>
      <c r="Y16" s="500"/>
      <c r="Z16" s="500"/>
    </row>
    <row r="17" spans="1:26" ht="15.6" customHeight="1" x14ac:dyDescent="0.25">
      <c r="A17" s="506"/>
      <c r="B17" s="99" t="str" cm="1">
        <f t="array" ref="B17">IFERROR(_xlfn.IFS(M17="","",K17&gt;=time_violations,0,M17&gt;=qualify_ie,1),"")</f>
        <v/>
      </c>
      <c r="C17" s="100" t="s">
        <v>161</v>
      </c>
      <c r="D17" s="100" t="str">
        <f>IF(Entries!AK16="","",Entries!AK16)</f>
        <v/>
      </c>
      <c r="E17" s="9"/>
      <c r="F17" s="10"/>
      <c r="G17" s="9"/>
      <c r="H17" s="10"/>
      <c r="I17" s="9"/>
      <c r="J17" s="10"/>
      <c r="K17" s="32"/>
      <c r="L17" s="152" t="str" cm="1">
        <f t="array" ref="L17">_xlfn.IFS(SUM($E17,$G17,$I17)=0,"",$B17=0,"",SUM($E17,$G17,$I17)&gt;0,SUM($E17,$G17,$I17))</f>
        <v/>
      </c>
      <c r="M17" s="104" t="str">
        <f t="shared" si="0"/>
        <v/>
      </c>
      <c r="N17" s="104" t="str">
        <f t="shared" ref="N17" si="13">IFERROR(_xlfn.RANK.EQ($L17, rank,1) + COUNTIFS(rank, $L17,score, "&gt;" &amp;M17),"")</f>
        <v/>
      </c>
      <c r="O17" s="98"/>
      <c r="Q17" s="500"/>
      <c r="R17" s="500"/>
      <c r="S17" s="500"/>
      <c r="T17" s="500"/>
      <c r="U17" s="500"/>
      <c r="V17" s="500"/>
      <c r="W17" s="500"/>
      <c r="X17" s="500"/>
      <c r="Y17" s="500"/>
      <c r="Z17" s="500"/>
    </row>
    <row r="18" spans="1:26" ht="15.6" customHeight="1" x14ac:dyDescent="0.25">
      <c r="A18" s="506"/>
      <c r="B18" s="99" t="str" cm="1">
        <f t="array" ref="B18">IFERROR(_xlfn.IFS(M18="","",K18&gt;=time_violations,0,M18&gt;=qualify_ie,1),"")</f>
        <v/>
      </c>
      <c r="C18" s="100" t="s">
        <v>170</v>
      </c>
      <c r="D18" s="100" t="str">
        <f>IF(Entries!AK17="","",Entries!AK17)</f>
        <v/>
      </c>
      <c r="E18" s="9"/>
      <c r="F18" s="10"/>
      <c r="G18" s="9"/>
      <c r="H18" s="10"/>
      <c r="I18" s="9"/>
      <c r="J18" s="10"/>
      <c r="K18" s="32"/>
      <c r="L18" s="152" t="str" cm="1">
        <f t="array" ref="L18">_xlfn.IFS(SUM($E18,$G18,$I18)=0,"",$B18=0,"",SUM($E18,$G18,$I18)&gt;0,SUM($E18,$G18,$I18))</f>
        <v/>
      </c>
      <c r="M18" s="104" t="str">
        <f t="shared" si="0"/>
        <v/>
      </c>
      <c r="N18" s="104" t="str">
        <f t="shared" ref="N18" si="14">IFERROR(_xlfn.RANK.EQ($L18, rank,1) + COUNTIFS(rank, $L18,score, "&gt;" &amp;M18),"")</f>
        <v/>
      </c>
      <c r="O18" s="98"/>
      <c r="Q18" s="500"/>
      <c r="R18" s="500"/>
      <c r="S18" s="500"/>
      <c r="T18" s="500"/>
      <c r="U18" s="500"/>
      <c r="V18" s="500"/>
      <c r="W18" s="500"/>
      <c r="X18" s="500"/>
      <c r="Y18" s="500"/>
      <c r="Z18" s="500"/>
    </row>
    <row r="19" spans="1:26" ht="15.6" customHeight="1" x14ac:dyDescent="0.25">
      <c r="A19" s="506"/>
      <c r="B19" s="99" t="str" cm="1">
        <f t="array" ref="B19">IFERROR(_xlfn.IFS(M19="","",K19&gt;=time_violations,0,M19&gt;=qualify_ie,1),"")</f>
        <v/>
      </c>
      <c r="C19" s="100" t="s">
        <v>179</v>
      </c>
      <c r="D19" s="100" t="str">
        <f>IF(Entries!AK18="","",Entries!AK18)</f>
        <v/>
      </c>
      <c r="E19" s="9"/>
      <c r="F19" s="10"/>
      <c r="G19" s="9"/>
      <c r="H19" s="10"/>
      <c r="I19" s="9"/>
      <c r="J19" s="10"/>
      <c r="K19" s="32"/>
      <c r="L19" s="152" t="str" cm="1">
        <f t="array" ref="L19">_xlfn.IFS(SUM($E19,$G19,$I19)=0,"",$B19=0,"",SUM($E19,$G19,$I19)&gt;0,SUM($E19,$G19,$I19))</f>
        <v/>
      </c>
      <c r="M19" s="104" t="str">
        <f t="shared" si="0"/>
        <v/>
      </c>
      <c r="N19" s="104" t="str">
        <f t="shared" ref="N19" si="15">IFERROR(_xlfn.RANK.EQ($L19, rank,1) + COUNTIFS(rank, $L19,score, "&gt;" &amp;M19),"")</f>
        <v/>
      </c>
      <c r="O19" s="98"/>
    </row>
    <row r="20" spans="1:26" ht="15.6" customHeight="1" x14ac:dyDescent="0.25">
      <c r="A20" s="492" t="s">
        <v>181</v>
      </c>
      <c r="B20" s="105" t="str" cm="1">
        <f t="array" ref="B20">IFERROR(_xlfn.IFS(M20="","",K20&gt;=time_violations,0,M20&gt;=qualify_ie,1),"")</f>
        <v/>
      </c>
      <c r="C20" s="106" t="s">
        <v>190</v>
      </c>
      <c r="D20" s="106" t="str">
        <f>IF(Entries!AK19="","",Entries!AK19)</f>
        <v/>
      </c>
      <c r="E20" s="11"/>
      <c r="F20" s="12"/>
      <c r="G20" s="11"/>
      <c r="H20" s="12"/>
      <c r="I20" s="11"/>
      <c r="J20" s="12"/>
      <c r="K20" s="33"/>
      <c r="L20" s="153" t="str" cm="1">
        <f t="array" ref="L20">_xlfn.IFS(SUM($E20,$G20,$I20)=0,"",$B20=0,"",SUM($E20,$G20,$I20)&gt;0,SUM($E20,$G20,$I20))</f>
        <v/>
      </c>
      <c r="M20" s="110" t="str">
        <f t="shared" si="0"/>
        <v/>
      </c>
      <c r="N20" s="110" t="str">
        <f t="shared" ref="N20" si="16">IFERROR(_xlfn.RANK.EQ($L20, rank,1) + COUNTIFS(rank, $L20,score, "&gt;" &amp;M20),"")</f>
        <v/>
      </c>
      <c r="O20" s="98"/>
    </row>
    <row r="21" spans="1:26" ht="15.6" customHeight="1" x14ac:dyDescent="0.25">
      <c r="A21" s="492"/>
      <c r="B21" s="105" t="str" cm="1">
        <f t="array" ref="B21">IFERROR(_xlfn.IFS(M21="","",K21&gt;=time_violations,0,M21&gt;=qualify_ie,1),"")</f>
        <v/>
      </c>
      <c r="C21" s="106" t="s">
        <v>199</v>
      </c>
      <c r="D21" s="106" t="str">
        <f>IF(Entries!AK20="","",Entries!AK20)</f>
        <v/>
      </c>
      <c r="E21" s="11"/>
      <c r="F21" s="12"/>
      <c r="G21" s="11"/>
      <c r="H21" s="12"/>
      <c r="I21" s="11"/>
      <c r="J21" s="12"/>
      <c r="K21" s="33"/>
      <c r="L21" s="153" t="str" cm="1">
        <f t="array" ref="L21">_xlfn.IFS(SUM($E21,$G21,$I21)=0,"",$B21=0,"",SUM($E21,$G21,$I21)&gt;0,SUM($E21,$G21,$I21))</f>
        <v/>
      </c>
      <c r="M21" s="110" t="str">
        <f t="shared" si="0"/>
        <v/>
      </c>
      <c r="N21" s="110" t="str">
        <f t="shared" ref="N21" si="17">IFERROR(_xlfn.RANK.EQ($L21, rank,1) + COUNTIFS(rank, $L21,score, "&gt;" &amp;M21),"")</f>
        <v/>
      </c>
      <c r="O21" s="98"/>
    </row>
    <row r="22" spans="1:26" ht="15.6" customHeight="1" x14ac:dyDescent="0.25">
      <c r="A22" s="492"/>
      <c r="B22" s="105" t="str" cm="1">
        <f t="array" ref="B22">IFERROR(_xlfn.IFS(M22="","",K22&gt;=time_violations,0,M22&gt;=qualify_ie,1),"")</f>
        <v/>
      </c>
      <c r="C22" s="106" t="s">
        <v>208</v>
      </c>
      <c r="D22" s="106" t="str">
        <f>IF(Entries!AK21="","",Entries!AK21)</f>
        <v/>
      </c>
      <c r="E22" s="11"/>
      <c r="F22" s="12"/>
      <c r="G22" s="11"/>
      <c r="H22" s="12"/>
      <c r="I22" s="11"/>
      <c r="J22" s="12"/>
      <c r="K22" s="33"/>
      <c r="L22" s="153" t="str" cm="1">
        <f t="array" ref="L22">_xlfn.IFS(SUM($E22,$G22,$I22)=0,"",$B22=0,"",SUM($E22,$G22,$I22)&gt;0,SUM($E22,$G22,$I22))</f>
        <v/>
      </c>
      <c r="M22" s="110" t="str">
        <f t="shared" si="0"/>
        <v/>
      </c>
      <c r="N22" s="110" t="str">
        <f t="shared" ref="N22" si="18">IFERROR(_xlfn.RANK.EQ($L22, rank,1) + COUNTIFS(rank, $L22,score, "&gt;" &amp;M22),"")</f>
        <v/>
      </c>
      <c r="O22" s="98"/>
    </row>
    <row r="23" spans="1:26" ht="15.6" customHeight="1" x14ac:dyDescent="0.25">
      <c r="A23" s="492"/>
      <c r="B23" s="105" t="str" cm="1">
        <f t="array" ref="B23">IFERROR(_xlfn.IFS(M23="","",K23&gt;=time_violations,0,M23&gt;=qualify_ie,1),"")</f>
        <v/>
      </c>
      <c r="C23" s="106" t="s">
        <v>217</v>
      </c>
      <c r="D23" s="106" t="str">
        <f>IF(Entries!AK22="","",Entries!AK22)</f>
        <v/>
      </c>
      <c r="E23" s="11"/>
      <c r="F23" s="12"/>
      <c r="G23" s="11"/>
      <c r="H23" s="12"/>
      <c r="I23" s="11"/>
      <c r="J23" s="12"/>
      <c r="K23" s="33"/>
      <c r="L23" s="153" t="str" cm="1">
        <f t="array" ref="L23">_xlfn.IFS(SUM($E23,$G23,$I23)=0,"",$B23=0,"",SUM($E23,$G23,$I23)&gt;0,SUM($E23,$G23,$I23))</f>
        <v/>
      </c>
      <c r="M23" s="110" t="str">
        <f t="shared" si="0"/>
        <v/>
      </c>
      <c r="N23" s="110" t="str">
        <f t="shared" ref="N23" si="19">IFERROR(_xlfn.RANK.EQ($L23, rank,1) + COUNTIFS(rank, $L23,score, "&gt;" &amp;M23),"")</f>
        <v/>
      </c>
      <c r="O23" s="98"/>
    </row>
    <row r="24" spans="1:26" ht="15.6" customHeight="1" x14ac:dyDescent="0.25">
      <c r="A24" s="493" t="s">
        <v>219</v>
      </c>
      <c r="B24" s="111" t="str" cm="1">
        <f t="array" ref="B24">IFERROR(_xlfn.IFS(M24="","",K24&gt;=time_violations,0,M24&gt;=qualify_ie,1),"")</f>
        <v/>
      </c>
      <c r="C24" s="112" t="s">
        <v>228</v>
      </c>
      <c r="D24" s="112" t="str">
        <f>IF(Entries!AK23="","",Entries!AK23)</f>
        <v/>
      </c>
      <c r="E24" s="13"/>
      <c r="F24" s="14"/>
      <c r="G24" s="13"/>
      <c r="H24" s="14"/>
      <c r="I24" s="13"/>
      <c r="J24" s="14"/>
      <c r="K24" s="34"/>
      <c r="L24" s="154" t="str" cm="1">
        <f t="array" ref="L24">_xlfn.IFS(SUM($E24,$G24,$I24)=0,"",$B24=0,"",SUM($E24,$G24,$I24)&gt;0,SUM($E24,$G24,$I24))</f>
        <v/>
      </c>
      <c r="M24" s="116" t="str">
        <f t="shared" si="0"/>
        <v/>
      </c>
      <c r="N24" s="116" t="str">
        <f t="shared" ref="N24" si="20">IFERROR(_xlfn.RANK.EQ($L24, rank,1) + COUNTIFS(rank, $L24,score, "&gt;" &amp;M24),"")</f>
        <v/>
      </c>
      <c r="O24" s="98"/>
    </row>
    <row r="25" spans="1:26" ht="15.6" customHeight="1" x14ac:dyDescent="0.25">
      <c r="A25" s="493"/>
      <c r="B25" s="111" t="str" cm="1">
        <f t="array" ref="B25">IFERROR(_xlfn.IFS(M25="","",K25&gt;=time_violations,0,M25&gt;=qualify_ie,1),"")</f>
        <v/>
      </c>
      <c r="C25" s="112" t="s">
        <v>237</v>
      </c>
      <c r="D25" s="112" t="str">
        <f>IF(Entries!AK24="","",Entries!AK24)</f>
        <v/>
      </c>
      <c r="E25" s="13"/>
      <c r="F25" s="14"/>
      <c r="G25" s="13"/>
      <c r="H25" s="14"/>
      <c r="I25" s="13"/>
      <c r="J25" s="14"/>
      <c r="K25" s="34"/>
      <c r="L25" s="154" t="str" cm="1">
        <f t="array" ref="L25">_xlfn.IFS(SUM($E25,$G25,$I25)=0,"",$B25=0,"",SUM($E25,$G25,$I25)&gt;0,SUM($E25,$G25,$I25))</f>
        <v/>
      </c>
      <c r="M25" s="116" t="str">
        <f t="shared" si="0"/>
        <v/>
      </c>
      <c r="N25" s="116" t="str">
        <f t="shared" ref="N25" si="21">IFERROR(_xlfn.RANK.EQ($L25, rank,1) + COUNTIFS(rank, $L25,score, "&gt;" &amp;M25),"")</f>
        <v/>
      </c>
      <c r="O25" s="98"/>
    </row>
    <row r="26" spans="1:26" ht="15.6" customHeight="1" x14ac:dyDescent="0.25">
      <c r="A26" s="493"/>
      <c r="B26" s="111" t="str" cm="1">
        <f t="array" ref="B26">IFERROR(_xlfn.IFS(M26="","",K26&gt;=time_violations,0,M26&gt;=qualify_ie,1),"")</f>
        <v/>
      </c>
      <c r="C26" s="112" t="s">
        <v>246</v>
      </c>
      <c r="D26" s="112" t="str">
        <f>IF(Entries!AK25="","",Entries!AK25)</f>
        <v/>
      </c>
      <c r="E26" s="13"/>
      <c r="F26" s="14"/>
      <c r="G26" s="13"/>
      <c r="H26" s="14"/>
      <c r="I26" s="13"/>
      <c r="J26" s="14"/>
      <c r="K26" s="34"/>
      <c r="L26" s="154" t="str" cm="1">
        <f t="array" ref="L26">_xlfn.IFS(SUM($E26,$G26,$I26)=0,"",$B26=0,"",SUM($E26,$G26,$I26)&gt;0,SUM($E26,$G26,$I26))</f>
        <v/>
      </c>
      <c r="M26" s="116" t="str">
        <f t="shared" si="0"/>
        <v/>
      </c>
      <c r="N26" s="116" t="str">
        <f t="shared" ref="N26" si="22">IFERROR(_xlfn.RANK.EQ($L26, rank,1) + COUNTIFS(rank, $L26,score, "&gt;" &amp;M26),"")</f>
        <v/>
      </c>
      <c r="O26" s="98"/>
    </row>
    <row r="27" spans="1:26" ht="15.6" customHeight="1" x14ac:dyDescent="0.25">
      <c r="A27" s="494"/>
      <c r="B27" s="117" t="str" cm="1">
        <f t="array" ref="B27">IFERROR(_xlfn.IFS(M27="","",K27&gt;=time_violations,0,M27&gt;=qualify_ie,1),"")</f>
        <v/>
      </c>
      <c r="C27" s="118" t="s">
        <v>255</v>
      </c>
      <c r="D27" s="118" t="str">
        <f>IF(Entries!AK26="","",Entries!AK26)</f>
        <v/>
      </c>
      <c r="E27" s="15"/>
      <c r="F27" s="16"/>
      <c r="G27" s="15"/>
      <c r="H27" s="16"/>
      <c r="I27" s="15"/>
      <c r="J27" s="16"/>
      <c r="K27" s="35"/>
      <c r="L27" s="154" t="str" cm="1">
        <f t="array" ref="L27">_xlfn.IFS(SUM($E27,$G27,$I27)=0,"",$B27=0,"",SUM($E27,$G27,$I27)&gt;0,SUM($E27,$G27,$I27))</f>
        <v/>
      </c>
      <c r="M27" s="116" t="str">
        <f t="shared" si="0"/>
        <v/>
      </c>
      <c r="N27" s="116" t="str">
        <f t="shared" ref="N27" si="23">IFERROR(_xlfn.RANK.EQ($L27, rank,1) + COUNTIFS(rank, $L27,score, "&gt;" &amp;M27),"")</f>
        <v/>
      </c>
      <c r="O27" s="98"/>
    </row>
    <row r="28" spans="1:26" ht="15.6" customHeight="1" x14ac:dyDescent="0.25">
      <c r="A28" s="507" t="s">
        <v>257</v>
      </c>
      <c r="B28" s="216" t="str" cm="1">
        <f t="array" ref="B28">IFERROR(_xlfn.IFS(M28="","",K28&gt;=time_violations,0,M28&gt;=qualify_ie,1),"")</f>
        <v/>
      </c>
      <c r="C28" s="212" t="s">
        <v>266</v>
      </c>
      <c r="D28" s="144" t="str">
        <f>IF(Entries!AK27="","",Entries!AK27)</f>
        <v/>
      </c>
      <c r="E28" s="17"/>
      <c r="F28" s="18"/>
      <c r="G28" s="17"/>
      <c r="H28" s="18"/>
      <c r="I28" s="17"/>
      <c r="J28" s="18"/>
      <c r="K28" s="217"/>
      <c r="L28" s="155" t="str" cm="1">
        <f t="array" ref="L28">_xlfn.IFS(SUM($E28,$G28,$I28)=0,"",$B28=0,"",SUM($E28,$G28,$I28)&gt;0,SUM($E28,$G28,$I28))</f>
        <v/>
      </c>
      <c r="M28" s="124" t="str">
        <f t="shared" si="0"/>
        <v/>
      </c>
      <c r="N28" s="124" t="str">
        <f t="shared" ref="N28" si="24">IFERROR(_xlfn.RANK.EQ($L28, rank,1) + COUNTIFS(rank, $L28,score, "&gt;" &amp;M28),"")</f>
        <v/>
      </c>
      <c r="O28" s="98"/>
    </row>
    <row r="29" spans="1:26" ht="15.6" customHeight="1" x14ac:dyDescent="0.25">
      <c r="A29" s="507"/>
      <c r="B29" s="216" t="str" cm="1">
        <f t="array" ref="B29">IFERROR(_xlfn.IFS(M29="","",K29&gt;=time_violations,0,M29&gt;=qualify_ie,1),"")</f>
        <v/>
      </c>
      <c r="C29" s="212" t="s">
        <v>275</v>
      </c>
      <c r="D29" s="144" t="str">
        <f>IF(Entries!AK28="","",Entries!AK28)</f>
        <v/>
      </c>
      <c r="E29" s="17"/>
      <c r="F29" s="18"/>
      <c r="G29" s="17"/>
      <c r="H29" s="18"/>
      <c r="I29" s="17"/>
      <c r="J29" s="18"/>
      <c r="K29" s="36"/>
      <c r="L29" s="155" t="str" cm="1">
        <f t="array" ref="L29">_xlfn.IFS(SUM($E29,$G29,$I29)=0,"",$B29=0,"",SUM($E29,$G29,$I29)&gt;0,SUM($E29,$G29,$I29))</f>
        <v/>
      </c>
      <c r="M29" s="124" t="str">
        <f t="shared" si="0"/>
        <v/>
      </c>
      <c r="N29" s="124" t="str">
        <f t="shared" ref="N29" si="25">IFERROR(_xlfn.RANK.EQ($L29, rank,1) + COUNTIFS(rank, $L29,score, "&gt;" &amp;M29),"")</f>
        <v/>
      </c>
      <c r="O29" s="98"/>
    </row>
    <row r="30" spans="1:26" ht="15.6" customHeight="1" x14ac:dyDescent="0.25">
      <c r="A30" s="507"/>
      <c r="B30" s="216" t="str" cm="1">
        <f t="array" ref="B30">IFERROR(_xlfn.IFS(M30="","",K30&gt;=time_violations,0,M30&gt;=qualify_ie,1),"")</f>
        <v/>
      </c>
      <c r="C30" s="212" t="s">
        <v>284</v>
      </c>
      <c r="D30" s="144" t="str">
        <f>IF(Entries!AK29="","",Entries!AK29)</f>
        <v/>
      </c>
      <c r="E30" s="17"/>
      <c r="F30" s="18"/>
      <c r="G30" s="17"/>
      <c r="H30" s="18"/>
      <c r="I30" s="17"/>
      <c r="J30" s="18"/>
      <c r="K30" s="36"/>
      <c r="L30" s="155" t="str" cm="1">
        <f t="array" ref="L30">_xlfn.IFS(SUM($E30,$G30,$I30)=0,"",$B30=0,"",SUM($E30,$G30,$I30)&gt;0,SUM($E30,$G30,$I30))</f>
        <v/>
      </c>
      <c r="M30" s="124" t="str">
        <f t="shared" si="0"/>
        <v/>
      </c>
      <c r="N30" s="124" t="str">
        <f t="shared" ref="N30" si="26">IFERROR(_xlfn.RANK.EQ($L30, rank,1) + COUNTIFS(rank, $L30,score, "&gt;" &amp;M30),"")</f>
        <v/>
      </c>
      <c r="O30" s="98"/>
    </row>
    <row r="31" spans="1:26" ht="15.6" customHeight="1" x14ac:dyDescent="0.25">
      <c r="A31" s="507"/>
      <c r="B31" s="216" t="str" cm="1">
        <f t="array" ref="B31">IFERROR(_xlfn.IFS(M31="","",K31&gt;=time_violations,0,M31&gt;=qualify_ie,1),"")</f>
        <v/>
      </c>
      <c r="C31" s="212" t="s">
        <v>293</v>
      </c>
      <c r="D31" s="120" t="str">
        <f>IF(Entries!AK30="","",Entries!AK30)</f>
        <v/>
      </c>
      <c r="E31" s="17"/>
      <c r="F31" s="18"/>
      <c r="G31" s="17"/>
      <c r="H31" s="18"/>
      <c r="I31" s="17"/>
      <c r="J31" s="18"/>
      <c r="K31" s="36"/>
      <c r="L31" s="155" t="str" cm="1">
        <f t="array" ref="L31">_xlfn.IFS(SUM($E31,$G31,$I31)=0,"",$B31=0,"",SUM($E31,$G31,$I31)&gt;0,SUM($E31,$G31,$I31))</f>
        <v/>
      </c>
      <c r="M31" s="124" t="str">
        <f t="shared" si="0"/>
        <v/>
      </c>
      <c r="N31" s="124" t="str">
        <f t="shared" ref="N31" si="27">IFERROR(_xlfn.RANK.EQ($L31, rank,1) + COUNTIFS(rank, $L31,score, "&gt;" &amp;M31),"")</f>
        <v/>
      </c>
      <c r="O31" s="98"/>
    </row>
    <row r="32" spans="1:26" ht="15.6" customHeight="1" x14ac:dyDescent="0.25">
      <c r="A32" s="496" t="s">
        <v>295</v>
      </c>
      <c r="B32" s="219" t="str" cm="1">
        <f t="array" ref="B32">IFERROR(_xlfn.IFS(M32="","",K32&gt;=time_violations,0,M32&gt;=qualify_ie,1),"")</f>
        <v/>
      </c>
      <c r="C32" s="126" t="s">
        <v>304</v>
      </c>
      <c r="D32" s="147" t="str">
        <f>IF(Entries!AK31="","",Entries!AK31)</f>
        <v/>
      </c>
      <c r="E32" s="19"/>
      <c r="F32" s="20"/>
      <c r="G32" s="19"/>
      <c r="H32" s="20"/>
      <c r="I32" s="19"/>
      <c r="J32" s="20"/>
      <c r="K32" s="37"/>
      <c r="L32" s="127" t="str" cm="1">
        <f t="array" ref="L32">_xlfn.IFS(SUM($E32,$G32,$I32)=0,"",$B32=0,"",SUM($E32,$G32,$I32)&gt;0,SUM($E32,$G32,$I32))</f>
        <v/>
      </c>
      <c r="M32" s="128" t="str">
        <f t="shared" si="0"/>
        <v/>
      </c>
      <c r="N32" s="128" t="str">
        <f t="shared" ref="N32" si="28">IFERROR(_xlfn.RANK.EQ($L32, rank,1) + COUNTIFS(rank, $L32,score, "&gt;" &amp;M32),"")</f>
        <v/>
      </c>
      <c r="O32" s="98"/>
    </row>
    <row r="33" spans="1:14" ht="15.6" customHeight="1" x14ac:dyDescent="0.25">
      <c r="A33" s="497"/>
      <c r="B33" s="130" t="str" cm="1">
        <f t="array" ref="B33">IFERROR(_xlfn.IFS(M33="","",K33&gt;=time_violations,0,M33&gt;=qualify_ie,1),"")</f>
        <v/>
      </c>
      <c r="C33" s="131" t="s">
        <v>313</v>
      </c>
      <c r="D33" s="131" t="str">
        <f>IF(Entries!AK32="","",Entries!AK32)</f>
        <v/>
      </c>
      <c r="E33" s="21"/>
      <c r="F33" s="22"/>
      <c r="G33" s="21"/>
      <c r="H33" s="22"/>
      <c r="I33" s="21"/>
      <c r="J33" s="22"/>
      <c r="K33" s="37"/>
      <c r="L33" s="127" t="str" cm="1">
        <f t="array" ref="L33">_xlfn.IFS(SUM($E33,$G33,$I33)=0,"",$B33=0,"",SUM($E33,$G33,$I33)&gt;0,SUM($E33,$G33,$I33))</f>
        <v/>
      </c>
      <c r="M33" s="128" t="str">
        <f t="shared" si="0"/>
        <v/>
      </c>
      <c r="N33" s="128" t="str">
        <f t="shared" ref="N33" si="29">IFERROR(_xlfn.RANK.EQ($L33, rank,1) + COUNTIFS(rank, $L33,score, "&gt;" &amp;M33),"")</f>
        <v/>
      </c>
    </row>
    <row r="34" spans="1:14" ht="15.6" customHeight="1" x14ac:dyDescent="0.25">
      <c r="A34" s="497"/>
      <c r="B34" s="130" t="str" cm="1">
        <f t="array" ref="B34">IFERROR(_xlfn.IFS(M34="","",K34&gt;=time_violations,0,M34&gt;=qualify_ie,1),"")</f>
        <v/>
      </c>
      <c r="C34" s="131" t="s">
        <v>322</v>
      </c>
      <c r="D34" s="131" t="str">
        <f>IF(Entries!AK33="","",Entries!AK33)</f>
        <v/>
      </c>
      <c r="E34" s="21"/>
      <c r="F34" s="22"/>
      <c r="G34" s="21"/>
      <c r="H34" s="22"/>
      <c r="I34" s="21"/>
      <c r="J34" s="22"/>
      <c r="K34" s="37"/>
      <c r="L34" s="127" t="str" cm="1">
        <f t="array" ref="L34">_xlfn.IFS(SUM($E34,$G34,$I34)=0,"",$B34=0,"",SUM($E34,$G34,$I34)&gt;0,SUM($E34,$G34,$I34))</f>
        <v/>
      </c>
      <c r="M34" s="128" t="str">
        <f t="shared" si="0"/>
        <v/>
      </c>
      <c r="N34" s="128" t="str">
        <f t="shared" ref="N34" si="30">IFERROR(_xlfn.RANK.EQ($L34, rank,1) + COUNTIFS(rank, $L34,score, "&gt;" &amp;M34),"")</f>
        <v/>
      </c>
    </row>
    <row r="35" spans="1:14" ht="15.6" customHeight="1" x14ac:dyDescent="0.25">
      <c r="A35" s="497"/>
      <c r="B35" s="130" t="str" cm="1">
        <f t="array" ref="B35">IFERROR(_xlfn.IFS(M35="","",K35&gt;=time_violations,0,M35&gt;=qualify_ie,1),"")</f>
        <v/>
      </c>
      <c r="C35" s="131" t="s">
        <v>331</v>
      </c>
      <c r="D35" s="131" t="str">
        <f>IF(Entries!AK34="","",Entries!AK34)</f>
        <v/>
      </c>
      <c r="E35" s="21"/>
      <c r="F35" s="22"/>
      <c r="G35" s="21"/>
      <c r="H35" s="22"/>
      <c r="I35" s="21"/>
      <c r="J35" s="22"/>
      <c r="K35" s="37"/>
      <c r="L35" s="127" t="str" cm="1">
        <f t="array" ref="L35">_xlfn.IFS(SUM($E35,$G35,$I35)=0,"",$B35=0,"",SUM($E35,$G35,$I35)&gt;0,SUM($E35,$G35,$I35))</f>
        <v/>
      </c>
      <c r="M35" s="128" t="str">
        <f t="shared" si="0"/>
        <v/>
      </c>
      <c r="N35" s="128" t="str">
        <f t="shared" ref="N35" si="31">IFERROR(_xlfn.RANK.EQ($L35, rank,1) + COUNTIFS(rank, $L35,score, "&gt;" &amp;M35),"")</f>
        <v/>
      </c>
    </row>
    <row r="36" spans="1:14" ht="15.6" customHeight="1" x14ac:dyDescent="0.25">
      <c r="A36" s="498" t="s">
        <v>333</v>
      </c>
      <c r="B36" s="132" t="str" cm="1">
        <f t="array" ref="B36">IFERROR(_xlfn.IFS(M36="","",K36&gt;=time_violations,0,M36&gt;=qualify_ie,1),"")</f>
        <v/>
      </c>
      <c r="C36" s="133" t="s">
        <v>342</v>
      </c>
      <c r="D36" s="133" t="str">
        <f>IF(Entries!AK35="","",Entries!AK35)</f>
        <v/>
      </c>
      <c r="E36" s="1"/>
      <c r="F36" s="2"/>
      <c r="G36" s="1"/>
      <c r="H36" s="2"/>
      <c r="I36" s="1"/>
      <c r="J36" s="2"/>
      <c r="K36" s="29"/>
      <c r="L36" s="66" t="str" cm="1">
        <f t="array" ref="L36">_xlfn.IFS(SUM($E36,$G36,$I36)=0,"",$B36=0,"",SUM($E36,$G36,$I36)&gt;0,SUM($E36,$G36,$I36))</f>
        <v/>
      </c>
      <c r="M36" s="67" t="str">
        <f t="shared" si="0"/>
        <v/>
      </c>
      <c r="N36" s="67" t="str">
        <f t="shared" ref="N36" si="32">IFERROR(_xlfn.RANK.EQ($L36, rank,1) + COUNTIFS(rank, $L36,score, "&gt;" &amp;M36),"")</f>
        <v/>
      </c>
    </row>
    <row r="37" spans="1:14" ht="15.6" customHeight="1" x14ac:dyDescent="0.25">
      <c r="A37" s="499"/>
      <c r="B37" s="134" t="str" cm="1">
        <f t="array" ref="B37">IFERROR(_xlfn.IFS(M37="","",K37&gt;=time_violations,0,M37&gt;=qualify_ie,1),"")</f>
        <v/>
      </c>
      <c r="C37" s="135" t="s">
        <v>351</v>
      </c>
      <c r="D37" s="135" t="str">
        <f>IF(Entries!AK36="","",Entries!AK36)</f>
        <v/>
      </c>
      <c r="E37" s="3"/>
      <c r="F37" s="4"/>
      <c r="G37" s="3"/>
      <c r="H37" s="4"/>
      <c r="I37" s="3"/>
      <c r="J37" s="4"/>
      <c r="K37" s="29"/>
      <c r="L37" s="66" t="str" cm="1">
        <f t="array" ref="L37">_xlfn.IFS(SUM($E37,$G37,$I37)=0,"",$B37=0,"",SUM($E37,$G37,$I37)&gt;0,SUM($E37,$G37,$I37))</f>
        <v/>
      </c>
      <c r="M37" s="67" t="str">
        <f t="shared" si="0"/>
        <v/>
      </c>
      <c r="N37" s="67" t="str">
        <f t="shared" ref="N37" si="33">IFERROR(_xlfn.RANK.EQ($L37, rank,1) + COUNTIFS(rank, $L37,score, "&gt;" &amp;M37),"")</f>
        <v/>
      </c>
    </row>
    <row r="38" spans="1:14" ht="15.6" customHeight="1" x14ac:dyDescent="0.25">
      <c r="A38" s="499"/>
      <c r="B38" s="134" t="str" cm="1">
        <f t="array" ref="B38">IFERROR(_xlfn.IFS(M38="","",K38&gt;=time_violations,0,M38&gt;=qualify_ie,1),"")</f>
        <v/>
      </c>
      <c r="C38" s="135" t="s">
        <v>360</v>
      </c>
      <c r="D38" s="135" t="str">
        <f>IF(Entries!AK37="","",Entries!AK37)</f>
        <v/>
      </c>
      <c r="E38" s="3"/>
      <c r="F38" s="4"/>
      <c r="G38" s="3"/>
      <c r="H38" s="4"/>
      <c r="I38" s="3"/>
      <c r="J38" s="4"/>
      <c r="K38" s="29"/>
      <c r="L38" s="66" t="str" cm="1">
        <f t="array" ref="L38">_xlfn.IFS(SUM($E38,$G38,$I38)=0,"",$B38=0,"",SUM($E38,$G38,$I38)&gt;0,SUM($E38,$G38,$I38))</f>
        <v/>
      </c>
      <c r="M38" s="67" t="str">
        <f t="shared" si="0"/>
        <v/>
      </c>
      <c r="N38" s="67" t="str">
        <f t="shared" ref="N38" si="34">IFERROR(_xlfn.RANK.EQ($L38, rank,1) + COUNTIFS(rank, $L38,score, "&gt;" &amp;M38),"")</f>
        <v/>
      </c>
    </row>
    <row r="39" spans="1:14" ht="15.6" customHeight="1" x14ac:dyDescent="0.25">
      <c r="A39" s="499"/>
      <c r="B39" s="134" t="str" cm="1">
        <f t="array" ref="B39">IFERROR(_xlfn.IFS(M39="","",K39&gt;=time_violations,0,M39&gt;=qualify_ie,1),"")</f>
        <v/>
      </c>
      <c r="C39" s="135" t="s">
        <v>369</v>
      </c>
      <c r="D39" s="135" t="str">
        <f>IF(Entries!AK38="","",Entries!AK38)</f>
        <v/>
      </c>
      <c r="E39" s="3"/>
      <c r="F39" s="4"/>
      <c r="G39" s="3"/>
      <c r="H39" s="4"/>
      <c r="I39" s="3"/>
      <c r="J39" s="4"/>
      <c r="K39" s="29"/>
      <c r="L39" s="66" t="str" cm="1">
        <f t="array" ref="L39">_xlfn.IFS(SUM($E39,$G39,$I39)=0,"",$B39=0,"",SUM($E39,$G39,$I39)&gt;0,SUM($E39,$G39,$I39))</f>
        <v/>
      </c>
      <c r="M39" s="67" t="str">
        <f t="shared" si="0"/>
        <v/>
      </c>
      <c r="N39" s="67" t="str">
        <f t="shared" ref="N39" si="35">IFERROR(_xlfn.RANK.EQ($L39, rank,1) + COUNTIFS(rank, $L39,score, "&gt;" &amp;M39),"")</f>
        <v/>
      </c>
    </row>
  </sheetData>
  <sheetProtection algorithmName="SHA-512" hashValue="NihmJ+vfe/+2vXY1Eo3zO2DSa0xaJddSxla/hltxT7K7pyCJea4dJfg5TAdyCPh9+bEwzLt5tuTKbavnveP95A==" saltValue="w1rGR+3fZEHMkOjBLhju6Q==" spinCount="100000" sheet="1" objects="1" scenarios="1"/>
  <mergeCells count="14">
    <mergeCell ref="Q14:Z18"/>
    <mergeCell ref="A16:A19"/>
    <mergeCell ref="A20:A23"/>
    <mergeCell ref="E2:F2"/>
    <mergeCell ref="G2:H2"/>
    <mergeCell ref="I2:J2"/>
    <mergeCell ref="L2:M2"/>
    <mergeCell ref="A4:A7"/>
    <mergeCell ref="A24:A27"/>
    <mergeCell ref="A28:A31"/>
    <mergeCell ref="A32:A35"/>
    <mergeCell ref="A36:A39"/>
    <mergeCell ref="A8:A11"/>
    <mergeCell ref="A12:A15"/>
  </mergeCells>
  <conditionalFormatting sqref="C4">
    <cfRule type="iconSet" priority="2">
      <iconSet iconSet="3Symbols2">
        <cfvo type="percent" val="0"/>
        <cfvo type="percent" val="33"/>
        <cfvo type="percent" val="67"/>
      </iconSet>
    </cfRule>
  </conditionalFormatting>
  <dataValidations count="3">
    <dataValidation type="whole" allowBlank="1" showInputMessage="1" showErrorMessage="1" sqref="I4:I39 G4:G39 E4:E39" xr:uid="{CF045CBD-F3B0-4308-9422-6FAEF540E2DD}">
      <formula1>1</formula1>
      <formula2>total_rank_tech_ie</formula2>
    </dataValidation>
    <dataValidation type="list" allowBlank="1" showInputMessage="1" showErrorMessage="1" sqref="K4:K39" xr:uid="{397177F8-0D58-4C79-A46B-1F91DE583C6C}">
      <formula1>"1,2,3"</formula1>
    </dataValidation>
    <dataValidation type="whole" allowBlank="1" showInputMessage="1" showErrorMessage="1" sqref="J4:J39 H4:H39 F4:F39" xr:uid="{FBC137A0-7A1B-41FC-8C1E-D5FB0E29177A}">
      <formula1>1</formula1>
      <formula2>total_score_ie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E7D64510-F8C8-468F-BA51-0FF0991FC503}">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FA5C8-618F-8E4E-AA60-EC227FD075A5}">
  <sheetPr>
    <tabColor theme="6" tint="0.79998168889431442"/>
  </sheetPr>
  <dimension ref="A2:AC39"/>
  <sheetViews>
    <sheetView showGridLines="0" showRowColHeaders="0" topLeftCell="A2" zoomScale="140" zoomScaleNormal="140" workbookViewId="0">
      <pane ySplit="2" topLeftCell="A4" activePane="bottomLeft" state="frozen"/>
      <selection activeCell="F37" sqref="F37"/>
      <selection pane="bottomLeft" activeCell="B4" sqref="B4"/>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28" width="5.375" customWidth="1"/>
    <col min="29" max="29" width="0" hidden="1" customWidth="1"/>
    <col min="30" max="16384" width="8.875" hidden="1"/>
  </cols>
  <sheetData>
    <row r="2" spans="1:26" ht="15.6" customHeight="1" x14ac:dyDescent="0.25">
      <c r="A2" s="49"/>
      <c r="B2" s="50"/>
      <c r="C2" s="49"/>
      <c r="D2" s="51"/>
      <c r="E2" s="490" t="s">
        <v>394</v>
      </c>
      <c r="F2" s="491"/>
      <c r="G2" s="489" t="s">
        <v>395</v>
      </c>
      <c r="H2" s="491"/>
      <c r="I2" s="489" t="s">
        <v>396</v>
      </c>
      <c r="J2" s="491"/>
      <c r="K2" s="52" t="s">
        <v>392</v>
      </c>
      <c r="L2" s="489" t="s">
        <v>385</v>
      </c>
      <c r="M2" s="491"/>
      <c r="N2" s="53"/>
    </row>
    <row r="3" spans="1:26" ht="15.6" customHeight="1" thickBot="1" x14ac:dyDescent="0.3">
      <c r="A3" s="54"/>
      <c r="B3" s="55"/>
      <c r="C3" s="211" t="s">
        <v>22</v>
      </c>
      <c r="D3" s="56" t="s">
        <v>27</v>
      </c>
      <c r="E3" s="63" t="s">
        <v>386</v>
      </c>
      <c r="F3" s="58" t="s">
        <v>397</v>
      </c>
      <c r="G3" s="57" t="s">
        <v>386</v>
      </c>
      <c r="H3" s="58" t="s">
        <v>397</v>
      </c>
      <c r="I3" s="57" t="s">
        <v>386</v>
      </c>
      <c r="J3" s="58" t="s">
        <v>397</v>
      </c>
      <c r="K3" s="59" t="s">
        <v>398</v>
      </c>
      <c r="L3" s="57" t="s">
        <v>386</v>
      </c>
      <c r="M3" s="58" t="s">
        <v>397</v>
      </c>
      <c r="N3" s="60" t="s">
        <v>388</v>
      </c>
    </row>
    <row r="4" spans="1:26" ht="15.6" customHeight="1" x14ac:dyDescent="0.25">
      <c r="A4" s="501" t="s">
        <v>28</v>
      </c>
      <c r="B4" s="64" t="str" cm="1">
        <f t="array" ref="B4">IFERROR(_xlfn.IFS(M4="","",K4&gt;=time_violations,0,M4&gt;=qualify_ie,1),"")</f>
        <v/>
      </c>
      <c r="C4" s="65" t="s">
        <v>38</v>
      </c>
      <c r="D4" s="65" t="str">
        <f>IF(Entries!AN3="","",Entries!AN3)</f>
        <v/>
      </c>
      <c r="E4" s="1"/>
      <c r="F4" s="2"/>
      <c r="G4" s="1"/>
      <c r="H4" s="2"/>
      <c r="I4" s="1"/>
      <c r="J4" s="2"/>
      <c r="K4" s="43"/>
      <c r="L4" s="66" t="str" cm="1">
        <f t="array" ref="L4">_xlfn.IFS(SUM($E4,$G4,$I4)=0,"",$B4=0,"",SUM($E4,$G4,$I4)&gt;0,SUM($E4,$G4,$I4))</f>
        <v/>
      </c>
      <c r="M4" s="67" t="str">
        <f>IF(SUM(F4,H4,J4)&gt;0,SUM(F4,H4,J4),"")</f>
        <v/>
      </c>
      <c r="N4" s="69" t="str">
        <f>IFERROR(_xlfn.RANK.EQ($L4, rank,1) + COUNTIFS(rank, $L4,score, "&gt;" &amp;M4),"")</f>
        <v/>
      </c>
    </row>
    <row r="5" spans="1:26" ht="15.6" customHeight="1" x14ac:dyDescent="0.25">
      <c r="A5" s="502"/>
      <c r="B5" s="74" t="str" cm="1">
        <f t="array" ref="B5">IFERROR(_xlfn.IFS(M5="","",K5&gt;=time_violations,0,M5&gt;=qualify_ie,1),"")</f>
        <v/>
      </c>
      <c r="C5" s="75" t="s">
        <v>47</v>
      </c>
      <c r="D5" s="75" t="str">
        <f>IF(Entries!AN4="","",Entries!AN4)</f>
        <v/>
      </c>
      <c r="E5" s="3"/>
      <c r="F5" s="4"/>
      <c r="G5" s="3"/>
      <c r="H5" s="4"/>
      <c r="I5" s="3"/>
      <c r="J5" s="4"/>
      <c r="K5" s="29"/>
      <c r="L5" s="66" t="str" cm="1">
        <f t="array" ref="L5">_xlfn.IFS(SUM($E5,$G5,$I5)=0,"",$B5=0,"",SUM($E5,$G5,$I5)&gt;0,SUM($E5,$G5,$I5))</f>
        <v/>
      </c>
      <c r="M5" s="67" t="str">
        <f t="shared" ref="M5:M39" si="0">IF(SUM(F5,H5,J5)&gt;0,SUM(F5,H5,J5),"")</f>
        <v/>
      </c>
      <c r="N5" s="69" t="str">
        <f t="shared" ref="N5" si="1">IFERROR(_xlfn.RANK.EQ($L5, rank,1) + COUNTIFS(rank, $L5,score, "&gt;" &amp;M5),"")</f>
        <v/>
      </c>
    </row>
    <row r="6" spans="1:26" ht="15.6" customHeight="1" x14ac:dyDescent="0.25">
      <c r="A6" s="502"/>
      <c r="B6" s="74" t="str" cm="1">
        <f t="array" ref="B6">IFERROR(_xlfn.IFS(M6="","",K6&gt;=time_violations,0,M6&gt;=qualify_ie,1),"")</f>
        <v/>
      </c>
      <c r="C6" s="75" t="s">
        <v>56</v>
      </c>
      <c r="D6" s="75" t="str">
        <f>IF(Entries!AN5="","",Entries!AN5)</f>
        <v/>
      </c>
      <c r="E6" s="3"/>
      <c r="F6" s="4"/>
      <c r="G6" s="3"/>
      <c r="H6" s="4"/>
      <c r="I6" s="3"/>
      <c r="J6" s="4"/>
      <c r="K6" s="29"/>
      <c r="L6" s="66" t="str" cm="1">
        <f t="array" ref="L6">_xlfn.IFS(SUM($E6,$G6,$I6)=0,"",$B6=0,"",SUM($E6,$G6,$I6)&gt;0,SUM($E6,$G6,$I6))</f>
        <v/>
      </c>
      <c r="M6" s="67" t="str">
        <f t="shared" si="0"/>
        <v/>
      </c>
      <c r="N6" s="69" t="str">
        <f t="shared" ref="N6" si="2">IFERROR(_xlfn.RANK.EQ($L6, rank,1) + COUNTIFS(rank, $L6,score, "&gt;" &amp;M6),"")</f>
        <v/>
      </c>
    </row>
    <row r="7" spans="1:26" ht="15.6" customHeight="1" x14ac:dyDescent="0.25">
      <c r="A7" s="503"/>
      <c r="B7" s="74" t="str" cm="1">
        <f t="array" ref="B7">IFERROR(_xlfn.IFS(M7="","",K7&gt;=time_violations,0,M7&gt;=qualify_ie,1),"")</f>
        <v/>
      </c>
      <c r="C7" s="75" t="s">
        <v>65</v>
      </c>
      <c r="D7" s="75" t="str">
        <f>IF(Entries!AN6="","",Entries!AN6)</f>
        <v/>
      </c>
      <c r="E7" s="3"/>
      <c r="F7" s="4"/>
      <c r="G7" s="3"/>
      <c r="H7" s="4"/>
      <c r="I7" s="3"/>
      <c r="J7" s="4"/>
      <c r="K7" s="29"/>
      <c r="L7" s="66" t="str" cm="1">
        <f t="array" ref="L7">_xlfn.IFS(SUM($E7,$G7,$I7)=0,"",$B7=0,"",SUM($E7,$G7,$I7)&gt;0,SUM($E7,$G7,$I7))</f>
        <v/>
      </c>
      <c r="M7" s="67" t="str">
        <f t="shared" si="0"/>
        <v/>
      </c>
      <c r="N7" s="69" t="str">
        <f t="shared" ref="N7" si="3">IFERROR(_xlfn.RANK.EQ($L7, rank,1) + COUNTIFS(rank, $L7,score, "&gt;" &amp;M7),"")</f>
        <v/>
      </c>
    </row>
    <row r="8" spans="1:26" ht="15.6" customHeight="1" x14ac:dyDescent="0.25">
      <c r="A8" s="504" t="s">
        <v>66</v>
      </c>
      <c r="B8" s="80" t="str" cm="1">
        <f t="array" ref="B8">IFERROR(_xlfn.IFS(M8="","",K8&gt;=time_violations,0,M8&gt;=qualify_ie,1),"")</f>
        <v/>
      </c>
      <c r="C8" s="81" t="s">
        <v>77</v>
      </c>
      <c r="D8" s="81" t="str">
        <f>IF(Entries!AN7="","",Entries!AN7)</f>
        <v/>
      </c>
      <c r="E8" s="5"/>
      <c r="F8" s="6"/>
      <c r="G8" s="5"/>
      <c r="H8" s="6"/>
      <c r="I8" s="5"/>
      <c r="J8" s="6"/>
      <c r="K8" s="30"/>
      <c r="L8" s="150" t="str" cm="1">
        <f t="array" ref="L8">_xlfn.IFS(SUM($E8,$G8,$I8)=0,"",$B8=0,"",SUM($E8,$G8,$I8)&gt;0,SUM($E8,$G8,$I8))</f>
        <v/>
      </c>
      <c r="M8" s="85" t="str">
        <f t="shared" si="0"/>
        <v/>
      </c>
      <c r="N8" s="86" t="str">
        <f t="shared" ref="N8" si="4">IFERROR(_xlfn.RANK.EQ($L8, rank,1) + COUNTIFS(rank, $L8,score, "&gt;" &amp;M8),"")</f>
        <v/>
      </c>
    </row>
    <row r="9" spans="1:26" ht="15.6" customHeight="1" x14ac:dyDescent="0.25">
      <c r="A9" s="504"/>
      <c r="B9" s="80" t="str" cm="1">
        <f t="array" ref="B9">IFERROR(_xlfn.IFS(M9="","",K9&gt;=time_violations,0,M9&gt;=qualify_ie,1),"")</f>
        <v/>
      </c>
      <c r="C9" s="81" t="s">
        <v>86</v>
      </c>
      <c r="D9" s="81" t="str">
        <f>IF(Entries!AN8="","",Entries!AN8)</f>
        <v/>
      </c>
      <c r="E9" s="5"/>
      <c r="F9" s="6"/>
      <c r="G9" s="5"/>
      <c r="H9" s="6"/>
      <c r="I9" s="5"/>
      <c r="J9" s="6"/>
      <c r="K9" s="30"/>
      <c r="L9" s="150" t="str" cm="1">
        <f t="array" ref="L9">_xlfn.IFS(SUM($E9,$G9,$I9)=0,"",$B9=0,"",SUM($E9,$G9,$I9)&gt;0,SUM($E9,$G9,$I9))</f>
        <v/>
      </c>
      <c r="M9" s="85" t="str">
        <f t="shared" si="0"/>
        <v/>
      </c>
      <c r="N9" s="86" t="str">
        <f t="shared" ref="N9" si="5">IFERROR(_xlfn.RANK.EQ($L9, rank,1) + COUNTIFS(rank, $L9,score, "&gt;" &amp;M9),"")</f>
        <v/>
      </c>
    </row>
    <row r="10" spans="1:26" ht="15.6" customHeight="1" x14ac:dyDescent="0.25">
      <c r="A10" s="504"/>
      <c r="B10" s="80" t="str" cm="1">
        <f t="array" ref="B10">IFERROR(_xlfn.IFS(M10="","",K10&gt;=time_violations,0,M10&gt;=qualify_ie,1),"")</f>
        <v/>
      </c>
      <c r="C10" s="81" t="s">
        <v>95</v>
      </c>
      <c r="D10" s="81" t="str">
        <f>IF(Entries!AN9="","",Entries!AN9)</f>
        <v/>
      </c>
      <c r="E10" s="5"/>
      <c r="F10" s="6"/>
      <c r="G10" s="5"/>
      <c r="H10" s="6"/>
      <c r="I10" s="5"/>
      <c r="J10" s="6"/>
      <c r="K10" s="30"/>
      <c r="L10" s="150" t="str" cm="1">
        <f t="array" ref="L10">_xlfn.IFS(SUM($E10,$G10,$I10)=0,"",$B10=0,"",SUM($E10,$G10,$I10)&gt;0,SUM($E10,$G10,$I10))</f>
        <v/>
      </c>
      <c r="M10" s="85" t="str">
        <f t="shared" si="0"/>
        <v/>
      </c>
      <c r="N10" s="86" t="str">
        <f t="shared" ref="N10" si="6">IFERROR(_xlfn.RANK.EQ($L10, rank,1) + COUNTIFS(rank, $L10,score, "&gt;" &amp;M10),"")</f>
        <v/>
      </c>
    </row>
    <row r="11" spans="1:26" ht="15.6" customHeight="1" x14ac:dyDescent="0.25">
      <c r="A11" s="504"/>
      <c r="B11" s="80" t="str" cm="1">
        <f t="array" ref="B11">IFERROR(_xlfn.IFS(M11="","",K11&gt;=time_violations,0,M11&gt;=qualify_ie,1),"")</f>
        <v/>
      </c>
      <c r="C11" s="81" t="s">
        <v>104</v>
      </c>
      <c r="D11" s="81" t="str">
        <f>IF(Entries!AN10="","",Entries!AN10)</f>
        <v/>
      </c>
      <c r="E11" s="5"/>
      <c r="F11" s="6"/>
      <c r="G11" s="5"/>
      <c r="H11" s="6"/>
      <c r="I11" s="5"/>
      <c r="J11" s="6"/>
      <c r="K11" s="30"/>
      <c r="L11" s="150" t="str" cm="1">
        <f t="array" ref="L11">_xlfn.IFS(SUM($E11,$G11,$I11)=0,"",$B11=0,"",SUM($E11,$G11,$I11)&gt;0,SUM($E11,$G11,$I11))</f>
        <v/>
      </c>
      <c r="M11" s="85" t="str">
        <f t="shared" si="0"/>
        <v/>
      </c>
      <c r="N11" s="86" t="str">
        <f t="shared" ref="N11" si="7">IFERROR(_xlfn.RANK.EQ($L11, rank,1) + COUNTIFS(rank, $L11,score, "&gt;" &amp;M11),"")</f>
        <v/>
      </c>
    </row>
    <row r="12" spans="1:26" ht="15.6" customHeight="1" x14ac:dyDescent="0.25">
      <c r="A12" s="505" t="s">
        <v>105</v>
      </c>
      <c r="B12" s="89" t="str" cm="1">
        <f t="array" ref="B12">IFERROR(_xlfn.IFS(M12="","",K12&gt;=time_violations,0,M12&gt;=qualify_ie,1),"")</f>
        <v/>
      </c>
      <c r="C12" s="90" t="s">
        <v>115</v>
      </c>
      <c r="D12" s="90" t="str">
        <f>IF(Entries!AN11="","",Entries!AN11)</f>
        <v/>
      </c>
      <c r="E12" s="7"/>
      <c r="F12" s="8"/>
      <c r="G12" s="7"/>
      <c r="H12" s="8"/>
      <c r="I12" s="7"/>
      <c r="J12" s="8"/>
      <c r="K12" s="31"/>
      <c r="L12" s="151" t="str" cm="1">
        <f t="array" ref="L12">_xlfn.IFS(SUM($E12,$G12,$I12)=0,"",$B12=0,"",SUM($E12,$G12,$I12)&gt;0,SUM($E12,$G12,$I12))</f>
        <v/>
      </c>
      <c r="M12" s="94" t="str">
        <f t="shared" si="0"/>
        <v/>
      </c>
      <c r="N12" s="95" t="str">
        <f t="shared" ref="N12" si="8">IFERROR(_xlfn.RANK.EQ($L12, rank,1) + COUNTIFS(rank, $L12,score, "&gt;" &amp;M12),"")</f>
        <v/>
      </c>
    </row>
    <row r="13" spans="1:26" ht="15.6" customHeight="1" x14ac:dyDescent="0.25">
      <c r="A13" s="505"/>
      <c r="B13" s="89" t="str" cm="1">
        <f t="array" ref="B13">IFERROR(_xlfn.IFS(M13="","",K13&gt;=time_violations,0,M13&gt;=qualify_ie,1),"")</f>
        <v/>
      </c>
      <c r="C13" s="90" t="s">
        <v>124</v>
      </c>
      <c r="D13" s="90" t="str">
        <f>IF(Entries!AN12="","",Entries!AN12)</f>
        <v/>
      </c>
      <c r="E13" s="7"/>
      <c r="F13" s="8"/>
      <c r="G13" s="7"/>
      <c r="H13" s="8"/>
      <c r="I13" s="7"/>
      <c r="J13" s="8"/>
      <c r="K13" s="31"/>
      <c r="L13" s="151" t="str" cm="1">
        <f t="array" ref="L13">_xlfn.IFS(SUM($E13,$G13,$I13)=0,"",$B13=0,"",SUM($E13,$G13,$I13)&gt;0,SUM($E13,$G13,$I13))</f>
        <v/>
      </c>
      <c r="M13" s="94" t="str">
        <f t="shared" si="0"/>
        <v/>
      </c>
      <c r="N13" s="95" t="str">
        <f t="shared" ref="N13" si="9">IFERROR(_xlfn.RANK.EQ($L13, rank,1) + COUNTIFS(rank, $L13,score, "&gt;" &amp;M13),"")</f>
        <v/>
      </c>
      <c r="O13" s="98"/>
    </row>
    <row r="14" spans="1:26" ht="15.6" customHeight="1" x14ac:dyDescent="0.25">
      <c r="A14" s="505"/>
      <c r="B14" s="89" t="str" cm="1">
        <f t="array" ref="B14">IFERROR(_xlfn.IFS(M14="","",K14&gt;=time_violations,0,M14&gt;=qualify_ie,1),"")</f>
        <v/>
      </c>
      <c r="C14" s="90" t="s">
        <v>133</v>
      </c>
      <c r="D14" s="90" t="str">
        <f>IF(Entries!AN13="","",Entries!AN13)</f>
        <v/>
      </c>
      <c r="E14" s="7"/>
      <c r="F14" s="8"/>
      <c r="G14" s="7"/>
      <c r="H14" s="8"/>
      <c r="I14" s="7"/>
      <c r="J14" s="8"/>
      <c r="K14" s="31"/>
      <c r="L14" s="151" t="str" cm="1">
        <f t="array" ref="L14">_xlfn.IFS(SUM($E14,$G14,$I14)=0,"",$B14=0,"",SUM($E14,$G14,$I14)&gt;0,SUM($E14,$G14,$I14))</f>
        <v/>
      </c>
      <c r="M14" s="94" t="str">
        <f t="shared" si="0"/>
        <v/>
      </c>
      <c r="N14" s="95" t="str">
        <f t="shared" ref="N14" si="10">IFERROR(_xlfn.RANK.EQ($L14, rank,1) + COUNTIFS(rank, $L14,score, "&gt;" &amp;M14),"")</f>
        <v/>
      </c>
      <c r="O14" s="98"/>
      <c r="Q14" s="500" t="s">
        <v>402</v>
      </c>
      <c r="R14" s="500"/>
      <c r="S14" s="500"/>
      <c r="T14" s="500"/>
      <c r="U14" s="500"/>
      <c r="V14" s="500"/>
      <c r="W14" s="500"/>
      <c r="X14" s="500"/>
      <c r="Y14" s="500"/>
      <c r="Z14" s="500"/>
    </row>
    <row r="15" spans="1:26" ht="15.6" customHeight="1" x14ac:dyDescent="0.25">
      <c r="A15" s="505"/>
      <c r="B15" s="89" t="str" cm="1">
        <f t="array" ref="B15">IFERROR(_xlfn.IFS(M15="","",K15&gt;=time_violations,0,M15&gt;=qualify_ie,1),"")</f>
        <v/>
      </c>
      <c r="C15" s="90" t="s">
        <v>142</v>
      </c>
      <c r="D15" s="90" t="str">
        <f>IF(Entries!AN14="","",Entries!AN14)</f>
        <v/>
      </c>
      <c r="E15" s="7"/>
      <c r="F15" s="8"/>
      <c r="G15" s="7"/>
      <c r="H15" s="8"/>
      <c r="I15" s="7"/>
      <c r="J15" s="8"/>
      <c r="K15" s="31"/>
      <c r="L15" s="151" t="str" cm="1">
        <f t="array" ref="L15">_xlfn.IFS(SUM($E15,$G15,$I15)=0,"",$B15=0,"",SUM($E15,$G15,$I15)&gt;0,SUM($E15,$G15,$I15))</f>
        <v/>
      </c>
      <c r="M15" s="94" t="str">
        <f t="shared" si="0"/>
        <v/>
      </c>
      <c r="N15" s="94" t="str">
        <f t="shared" ref="N15" si="11">IFERROR(_xlfn.RANK.EQ($L15, rank,1) + COUNTIFS(rank, $L15,score, "&gt;" &amp;M15),"")</f>
        <v/>
      </c>
      <c r="O15" s="98"/>
      <c r="Q15" s="500"/>
      <c r="R15" s="500"/>
      <c r="S15" s="500"/>
      <c r="T15" s="500"/>
      <c r="U15" s="500"/>
      <c r="V15" s="500"/>
      <c r="W15" s="500"/>
      <c r="X15" s="500"/>
      <c r="Y15" s="500"/>
      <c r="Z15" s="500"/>
    </row>
    <row r="16" spans="1:26" ht="15.6" customHeight="1" x14ac:dyDescent="0.25">
      <c r="A16" s="506" t="s">
        <v>143</v>
      </c>
      <c r="B16" s="99" t="str" cm="1">
        <f t="array" ref="B16">IFERROR(_xlfn.IFS(M16="","",K16&gt;=time_violations,0,M16&gt;=qualify_ie,1),"")</f>
        <v/>
      </c>
      <c r="C16" s="100" t="s">
        <v>153</v>
      </c>
      <c r="D16" s="100" t="str">
        <f>IF(Entries!AN15="","",Entries!AN15)</f>
        <v/>
      </c>
      <c r="E16" s="9"/>
      <c r="F16" s="10"/>
      <c r="G16" s="9"/>
      <c r="H16" s="10"/>
      <c r="I16" s="9"/>
      <c r="J16" s="10"/>
      <c r="K16" s="32"/>
      <c r="L16" s="152" t="str" cm="1">
        <f t="array" ref="L16">_xlfn.IFS(SUM($E16,$G16,$I16)=0,"",$B16=0,"",SUM($E16,$G16,$I16)&gt;0,SUM($E16,$G16,$I16))</f>
        <v/>
      </c>
      <c r="M16" s="104" t="str">
        <f t="shared" si="0"/>
        <v/>
      </c>
      <c r="N16" s="104" t="str">
        <f t="shared" ref="N16" si="12">IFERROR(_xlfn.RANK.EQ($L16, rank,1) + COUNTIFS(rank, $L16,score, "&gt;" &amp;M16),"")</f>
        <v/>
      </c>
      <c r="O16" s="98"/>
      <c r="Q16" s="500"/>
      <c r="R16" s="500"/>
      <c r="S16" s="500"/>
      <c r="T16" s="500"/>
      <c r="U16" s="500"/>
      <c r="V16" s="500"/>
      <c r="W16" s="500"/>
      <c r="X16" s="500"/>
      <c r="Y16" s="500"/>
      <c r="Z16" s="500"/>
    </row>
    <row r="17" spans="1:26" ht="15.6" customHeight="1" x14ac:dyDescent="0.25">
      <c r="A17" s="506"/>
      <c r="B17" s="99" t="str" cm="1">
        <f t="array" ref="B17">IFERROR(_xlfn.IFS(M17="","",K17&gt;=time_violations,0,M17&gt;=qualify_ie,1),"")</f>
        <v/>
      </c>
      <c r="C17" s="100" t="s">
        <v>162</v>
      </c>
      <c r="D17" s="100" t="str">
        <f>IF(Entries!AN16="","",Entries!AN16)</f>
        <v/>
      </c>
      <c r="E17" s="9"/>
      <c r="F17" s="10"/>
      <c r="G17" s="9"/>
      <c r="H17" s="10"/>
      <c r="I17" s="9"/>
      <c r="J17" s="10"/>
      <c r="K17" s="32"/>
      <c r="L17" s="152" t="str" cm="1">
        <f t="array" ref="L17">_xlfn.IFS(SUM($E17,$G17,$I17)=0,"",$B17=0,"",SUM($E17,$G17,$I17)&gt;0,SUM($E17,$G17,$I17))</f>
        <v/>
      </c>
      <c r="M17" s="104" t="str">
        <f t="shared" si="0"/>
        <v/>
      </c>
      <c r="N17" s="104" t="str">
        <f t="shared" ref="N17" si="13">IFERROR(_xlfn.RANK.EQ($L17, rank,1) + COUNTIFS(rank, $L17,score, "&gt;" &amp;M17),"")</f>
        <v/>
      </c>
      <c r="O17" s="98"/>
      <c r="Q17" s="500"/>
      <c r="R17" s="500"/>
      <c r="S17" s="500"/>
      <c r="T17" s="500"/>
      <c r="U17" s="500"/>
      <c r="V17" s="500"/>
      <c r="W17" s="500"/>
      <c r="X17" s="500"/>
      <c r="Y17" s="500"/>
      <c r="Z17" s="500"/>
    </row>
    <row r="18" spans="1:26" ht="15.6" customHeight="1" x14ac:dyDescent="0.25">
      <c r="A18" s="506"/>
      <c r="B18" s="99" t="str" cm="1">
        <f t="array" ref="B18">IFERROR(_xlfn.IFS(M18="","",K18&gt;=time_violations,0,M18&gt;=qualify_ie,1),"")</f>
        <v/>
      </c>
      <c r="C18" s="100" t="s">
        <v>171</v>
      </c>
      <c r="D18" s="100" t="str">
        <f>IF(Entries!AN17="","",Entries!AN17)</f>
        <v/>
      </c>
      <c r="E18" s="9"/>
      <c r="F18" s="10"/>
      <c r="G18" s="9"/>
      <c r="H18" s="10"/>
      <c r="I18" s="9"/>
      <c r="J18" s="10"/>
      <c r="K18" s="32"/>
      <c r="L18" s="152" t="str" cm="1">
        <f t="array" ref="L18">_xlfn.IFS(SUM($E18,$G18,$I18)=0,"",$B18=0,"",SUM($E18,$G18,$I18)&gt;0,SUM($E18,$G18,$I18))</f>
        <v/>
      </c>
      <c r="M18" s="104" t="str">
        <f t="shared" si="0"/>
        <v/>
      </c>
      <c r="N18" s="104" t="str">
        <f t="shared" ref="N18" si="14">IFERROR(_xlfn.RANK.EQ($L18, rank,1) + COUNTIFS(rank, $L18,score, "&gt;" &amp;M18),"")</f>
        <v/>
      </c>
      <c r="O18" s="98"/>
      <c r="Q18" s="500"/>
      <c r="R18" s="500"/>
      <c r="S18" s="500"/>
      <c r="T18" s="500"/>
      <c r="U18" s="500"/>
      <c r="V18" s="500"/>
      <c r="W18" s="500"/>
      <c r="X18" s="500"/>
      <c r="Y18" s="500"/>
      <c r="Z18" s="500"/>
    </row>
    <row r="19" spans="1:26" ht="15.6" customHeight="1" x14ac:dyDescent="0.25">
      <c r="A19" s="506"/>
      <c r="B19" s="99" t="str" cm="1">
        <f t="array" ref="B19">IFERROR(_xlfn.IFS(M19="","",K19&gt;=time_violations,0,M19&gt;=qualify_ie,1),"")</f>
        <v/>
      </c>
      <c r="C19" s="100" t="s">
        <v>180</v>
      </c>
      <c r="D19" s="100" t="str">
        <f>IF(Entries!AN18="","",Entries!AN18)</f>
        <v/>
      </c>
      <c r="E19" s="9"/>
      <c r="F19" s="10"/>
      <c r="G19" s="9"/>
      <c r="H19" s="10"/>
      <c r="I19" s="9"/>
      <c r="J19" s="10"/>
      <c r="K19" s="32"/>
      <c r="L19" s="152" t="str" cm="1">
        <f t="array" ref="L19">_xlfn.IFS(SUM($E19,$G19,$I19)=0,"",$B19=0,"",SUM($E19,$G19,$I19)&gt;0,SUM($E19,$G19,$I19))</f>
        <v/>
      </c>
      <c r="M19" s="104" t="str">
        <f t="shared" si="0"/>
        <v/>
      </c>
      <c r="N19" s="104" t="str">
        <f t="shared" ref="N19" si="15">IFERROR(_xlfn.RANK.EQ($L19, rank,1) + COUNTIFS(rank, $L19,score, "&gt;" &amp;M19),"")</f>
        <v/>
      </c>
      <c r="O19" s="98"/>
    </row>
    <row r="20" spans="1:26" ht="15.6" customHeight="1" x14ac:dyDescent="0.25">
      <c r="A20" s="492" t="s">
        <v>181</v>
      </c>
      <c r="B20" s="105" t="str" cm="1">
        <f t="array" ref="B20">IFERROR(_xlfn.IFS(M20="","",K20&gt;=time_violations,0,M20&gt;=qualify_ie,1),"")</f>
        <v/>
      </c>
      <c r="C20" s="106" t="s">
        <v>191</v>
      </c>
      <c r="D20" s="106" t="str">
        <f>IF(Entries!AN19="","",Entries!AN19)</f>
        <v/>
      </c>
      <c r="E20" s="11"/>
      <c r="F20" s="12"/>
      <c r="G20" s="11"/>
      <c r="H20" s="12"/>
      <c r="I20" s="11"/>
      <c r="J20" s="12"/>
      <c r="K20" s="33"/>
      <c r="L20" s="153" t="str" cm="1">
        <f t="array" ref="L20">_xlfn.IFS(SUM($E20,$G20,$I20)=0,"",$B20=0,"",SUM($E20,$G20,$I20)&gt;0,SUM($E20,$G20,$I20))</f>
        <v/>
      </c>
      <c r="M20" s="110" t="str">
        <f t="shared" si="0"/>
        <v/>
      </c>
      <c r="N20" s="110" t="str">
        <f t="shared" ref="N20" si="16">IFERROR(_xlfn.RANK.EQ($L20, rank,1) + COUNTIFS(rank, $L20,score, "&gt;" &amp;M20),"")</f>
        <v/>
      </c>
      <c r="O20" s="98"/>
    </row>
    <row r="21" spans="1:26" ht="15.6" customHeight="1" x14ac:dyDescent="0.25">
      <c r="A21" s="492"/>
      <c r="B21" s="105" t="str" cm="1">
        <f t="array" ref="B21">IFERROR(_xlfn.IFS(M21="","",K21&gt;=time_violations,0,M21&gt;=qualify_ie,1),"")</f>
        <v/>
      </c>
      <c r="C21" s="106" t="s">
        <v>200</v>
      </c>
      <c r="D21" s="106" t="str">
        <f>IF(Entries!AN20="","",Entries!AN20)</f>
        <v/>
      </c>
      <c r="E21" s="11"/>
      <c r="F21" s="12"/>
      <c r="G21" s="11"/>
      <c r="H21" s="12"/>
      <c r="I21" s="11"/>
      <c r="J21" s="12"/>
      <c r="K21" s="33"/>
      <c r="L21" s="153" t="str" cm="1">
        <f t="array" ref="L21">_xlfn.IFS(SUM($E21,$G21,$I21)=0,"",$B21=0,"",SUM($E21,$G21,$I21)&gt;0,SUM($E21,$G21,$I21))</f>
        <v/>
      </c>
      <c r="M21" s="110" t="str">
        <f t="shared" si="0"/>
        <v/>
      </c>
      <c r="N21" s="110" t="str">
        <f t="shared" ref="N21" si="17">IFERROR(_xlfn.RANK.EQ($L21, rank,1) + COUNTIFS(rank, $L21,score, "&gt;" &amp;M21),"")</f>
        <v/>
      </c>
      <c r="O21" s="98"/>
    </row>
    <row r="22" spans="1:26" ht="15.6" customHeight="1" x14ac:dyDescent="0.25">
      <c r="A22" s="492"/>
      <c r="B22" s="105" t="str" cm="1">
        <f t="array" ref="B22">IFERROR(_xlfn.IFS(M22="","",K22&gt;=time_violations,0,M22&gt;=qualify_ie,1),"")</f>
        <v/>
      </c>
      <c r="C22" s="106" t="s">
        <v>209</v>
      </c>
      <c r="D22" s="106" t="str">
        <f>IF(Entries!AN21="","",Entries!AN21)</f>
        <v/>
      </c>
      <c r="E22" s="11"/>
      <c r="F22" s="12"/>
      <c r="G22" s="11"/>
      <c r="H22" s="12"/>
      <c r="I22" s="11"/>
      <c r="J22" s="12"/>
      <c r="K22" s="33"/>
      <c r="L22" s="153" t="str" cm="1">
        <f t="array" ref="L22">_xlfn.IFS(SUM($E22,$G22,$I22)=0,"",$B22=0,"",SUM($E22,$G22,$I22)&gt;0,SUM($E22,$G22,$I22))</f>
        <v/>
      </c>
      <c r="M22" s="110" t="str">
        <f t="shared" si="0"/>
        <v/>
      </c>
      <c r="N22" s="110" t="str">
        <f t="shared" ref="N22" si="18">IFERROR(_xlfn.RANK.EQ($L22, rank,1) + COUNTIFS(rank, $L22,score, "&gt;" &amp;M22),"")</f>
        <v/>
      </c>
      <c r="O22" s="98"/>
    </row>
    <row r="23" spans="1:26" ht="15.6" customHeight="1" x14ac:dyDescent="0.25">
      <c r="A23" s="492"/>
      <c r="B23" s="105" t="str" cm="1">
        <f t="array" ref="B23">IFERROR(_xlfn.IFS(M23="","",K23&gt;=time_violations,0,M23&gt;=qualify_ie,1),"")</f>
        <v/>
      </c>
      <c r="C23" s="106" t="s">
        <v>218</v>
      </c>
      <c r="D23" s="106" t="str">
        <f>IF(Entries!AN22="","",Entries!AN22)</f>
        <v/>
      </c>
      <c r="E23" s="11"/>
      <c r="F23" s="12"/>
      <c r="G23" s="11"/>
      <c r="H23" s="12"/>
      <c r="I23" s="11"/>
      <c r="J23" s="12"/>
      <c r="K23" s="33"/>
      <c r="L23" s="153" t="str" cm="1">
        <f t="array" ref="L23">_xlfn.IFS(SUM($E23,$G23,$I23)=0,"",$B23=0,"",SUM($E23,$G23,$I23)&gt;0,SUM($E23,$G23,$I23))</f>
        <v/>
      </c>
      <c r="M23" s="110" t="str">
        <f t="shared" si="0"/>
        <v/>
      </c>
      <c r="N23" s="110" t="str">
        <f t="shared" ref="N23" si="19">IFERROR(_xlfn.RANK.EQ($L23, rank,1) + COUNTIFS(rank, $L23,score, "&gt;" &amp;M23),"")</f>
        <v/>
      </c>
      <c r="O23" s="98"/>
    </row>
    <row r="24" spans="1:26" ht="15.6" customHeight="1" x14ac:dyDescent="0.25">
      <c r="A24" s="493" t="s">
        <v>219</v>
      </c>
      <c r="B24" s="111" t="str" cm="1">
        <f t="array" ref="B24">IFERROR(_xlfn.IFS(M24="","",K24&gt;=time_violations,0,M24&gt;=qualify_ie,1),"")</f>
        <v/>
      </c>
      <c r="C24" s="112" t="s">
        <v>229</v>
      </c>
      <c r="D24" s="112" t="str">
        <f>IF(Entries!AN23="","",Entries!AN23)</f>
        <v/>
      </c>
      <c r="E24" s="13"/>
      <c r="F24" s="14"/>
      <c r="G24" s="13"/>
      <c r="H24" s="14"/>
      <c r="I24" s="13"/>
      <c r="J24" s="14"/>
      <c r="K24" s="34"/>
      <c r="L24" s="154" t="str" cm="1">
        <f t="array" ref="L24">_xlfn.IFS(SUM($E24,$G24,$I24)=0,"",$B24=0,"",SUM($E24,$G24,$I24)&gt;0,SUM($E24,$G24,$I24))</f>
        <v/>
      </c>
      <c r="M24" s="116" t="str">
        <f t="shared" si="0"/>
        <v/>
      </c>
      <c r="N24" s="116" t="str">
        <f t="shared" ref="N24" si="20">IFERROR(_xlfn.RANK.EQ($L24, rank,1) + COUNTIFS(rank, $L24,score, "&gt;" &amp;M24),"")</f>
        <v/>
      </c>
      <c r="O24" s="98"/>
    </row>
    <row r="25" spans="1:26" ht="15.6" customHeight="1" x14ac:dyDescent="0.25">
      <c r="A25" s="493"/>
      <c r="B25" s="111" t="str" cm="1">
        <f t="array" ref="B25">IFERROR(_xlfn.IFS(M25="","",K25&gt;=time_violations,0,M25&gt;=qualify_ie,1),"")</f>
        <v/>
      </c>
      <c r="C25" s="112" t="s">
        <v>238</v>
      </c>
      <c r="D25" s="112" t="str">
        <f>IF(Entries!AN24="","",Entries!AN24)</f>
        <v/>
      </c>
      <c r="E25" s="13"/>
      <c r="F25" s="14"/>
      <c r="G25" s="13"/>
      <c r="H25" s="14"/>
      <c r="I25" s="13"/>
      <c r="J25" s="14"/>
      <c r="K25" s="34"/>
      <c r="L25" s="154" t="str" cm="1">
        <f t="array" ref="L25">_xlfn.IFS(SUM($E25,$G25,$I25)=0,"",$B25=0,"",SUM($E25,$G25,$I25)&gt;0,SUM($E25,$G25,$I25))</f>
        <v/>
      </c>
      <c r="M25" s="116" t="str">
        <f t="shared" si="0"/>
        <v/>
      </c>
      <c r="N25" s="116" t="str">
        <f t="shared" ref="N25" si="21">IFERROR(_xlfn.RANK.EQ($L25, rank,1) + COUNTIFS(rank, $L25,score, "&gt;" &amp;M25),"")</f>
        <v/>
      </c>
      <c r="O25" s="98"/>
    </row>
    <row r="26" spans="1:26" ht="15.6" customHeight="1" x14ac:dyDescent="0.25">
      <c r="A26" s="493"/>
      <c r="B26" s="111" t="str" cm="1">
        <f t="array" ref="B26">IFERROR(_xlfn.IFS(M26="","",K26&gt;=time_violations,0,M26&gt;=qualify_ie,1),"")</f>
        <v/>
      </c>
      <c r="C26" s="112" t="s">
        <v>247</v>
      </c>
      <c r="D26" s="112" t="str">
        <f>IF(Entries!AN25="","",Entries!AN25)</f>
        <v/>
      </c>
      <c r="E26" s="13"/>
      <c r="F26" s="14"/>
      <c r="G26" s="13"/>
      <c r="H26" s="14"/>
      <c r="I26" s="13"/>
      <c r="J26" s="14"/>
      <c r="K26" s="34"/>
      <c r="L26" s="154" t="str" cm="1">
        <f t="array" ref="L26">_xlfn.IFS(SUM($E26,$G26,$I26)=0,"",$B26=0,"",SUM($E26,$G26,$I26)&gt;0,SUM($E26,$G26,$I26))</f>
        <v/>
      </c>
      <c r="M26" s="116" t="str">
        <f t="shared" si="0"/>
        <v/>
      </c>
      <c r="N26" s="116" t="str">
        <f t="shared" ref="N26" si="22">IFERROR(_xlfn.RANK.EQ($L26, rank,1) + COUNTIFS(rank, $L26,score, "&gt;" &amp;M26),"")</f>
        <v/>
      </c>
      <c r="O26" s="98"/>
    </row>
    <row r="27" spans="1:26" ht="15.6" customHeight="1" x14ac:dyDescent="0.25">
      <c r="A27" s="494"/>
      <c r="B27" s="117" t="str" cm="1">
        <f t="array" ref="B27">IFERROR(_xlfn.IFS(M27="","",K27&gt;=time_violations,0,M27&gt;=qualify_ie,1),"")</f>
        <v/>
      </c>
      <c r="C27" s="118" t="s">
        <v>256</v>
      </c>
      <c r="D27" s="118" t="str">
        <f>IF(Entries!AN26="","",Entries!AN26)</f>
        <v/>
      </c>
      <c r="E27" s="15"/>
      <c r="F27" s="16"/>
      <c r="G27" s="15"/>
      <c r="H27" s="16"/>
      <c r="I27" s="15"/>
      <c r="J27" s="16"/>
      <c r="K27" s="35"/>
      <c r="L27" s="154" t="str" cm="1">
        <f t="array" ref="L27">_xlfn.IFS(SUM($E27,$G27,$I27)=0,"",$B27=0,"",SUM($E27,$G27,$I27)&gt;0,SUM($E27,$G27,$I27))</f>
        <v/>
      </c>
      <c r="M27" s="116" t="str">
        <f t="shared" si="0"/>
        <v/>
      </c>
      <c r="N27" s="116" t="str">
        <f t="shared" ref="N27" si="23">IFERROR(_xlfn.RANK.EQ($L27, rank,1) + COUNTIFS(rank, $L27,score, "&gt;" &amp;M27),"")</f>
        <v/>
      </c>
      <c r="O27" s="98"/>
    </row>
    <row r="28" spans="1:26" ht="15.6" customHeight="1" x14ac:dyDescent="0.25">
      <c r="A28" s="507" t="s">
        <v>257</v>
      </c>
      <c r="B28" s="216" t="str" cm="1">
        <f t="array" ref="B28">IFERROR(_xlfn.IFS(M28="","",K28&gt;=time_violations,0,M28&gt;=qualify_ie,1),"")</f>
        <v/>
      </c>
      <c r="C28" s="212" t="s">
        <v>267</v>
      </c>
      <c r="D28" s="144" t="str">
        <f>IF(Entries!AN27="","",Entries!AN27)</f>
        <v/>
      </c>
      <c r="E28" s="17"/>
      <c r="F28" s="18"/>
      <c r="G28" s="17"/>
      <c r="H28" s="18"/>
      <c r="I28" s="17"/>
      <c r="J28" s="18"/>
      <c r="K28" s="217"/>
      <c r="L28" s="155" t="str" cm="1">
        <f t="array" ref="L28">_xlfn.IFS(SUM($E28,$G28,$I28)=0,"",$B28=0,"",SUM($E28,$G28,$I28)&gt;0,SUM($E28,$G28,$I28))</f>
        <v/>
      </c>
      <c r="M28" s="124" t="str">
        <f t="shared" si="0"/>
        <v/>
      </c>
      <c r="N28" s="124" t="str">
        <f t="shared" ref="N28" si="24">IFERROR(_xlfn.RANK.EQ($L28, rank,1) + COUNTIFS(rank, $L28,score, "&gt;" &amp;M28),"")</f>
        <v/>
      </c>
      <c r="O28" s="98"/>
    </row>
    <row r="29" spans="1:26" ht="15.6" customHeight="1" x14ac:dyDescent="0.25">
      <c r="A29" s="507"/>
      <c r="B29" s="216" t="str" cm="1">
        <f t="array" ref="B29">IFERROR(_xlfn.IFS(M29="","",K29&gt;=time_violations,0,M29&gt;=qualify_ie,1),"")</f>
        <v/>
      </c>
      <c r="C29" s="212" t="s">
        <v>276</v>
      </c>
      <c r="D29" s="144" t="str">
        <f>IF(Entries!AN28="","",Entries!AN28)</f>
        <v/>
      </c>
      <c r="E29" s="17"/>
      <c r="F29" s="18"/>
      <c r="G29" s="17"/>
      <c r="H29" s="18"/>
      <c r="I29" s="17"/>
      <c r="J29" s="18"/>
      <c r="K29" s="36"/>
      <c r="L29" s="155" t="str" cm="1">
        <f t="array" ref="L29">_xlfn.IFS(SUM($E29,$G29,$I29)=0,"",$B29=0,"",SUM($E29,$G29,$I29)&gt;0,SUM($E29,$G29,$I29))</f>
        <v/>
      </c>
      <c r="M29" s="124" t="str">
        <f t="shared" si="0"/>
        <v/>
      </c>
      <c r="N29" s="124" t="str">
        <f t="shared" ref="N29" si="25">IFERROR(_xlfn.RANK.EQ($L29, rank,1) + COUNTIFS(rank, $L29,score, "&gt;" &amp;M29),"")</f>
        <v/>
      </c>
      <c r="O29" s="98"/>
    </row>
    <row r="30" spans="1:26" ht="15.6" customHeight="1" x14ac:dyDescent="0.25">
      <c r="A30" s="507"/>
      <c r="B30" s="216" t="str" cm="1">
        <f t="array" ref="B30">IFERROR(_xlfn.IFS(M30="","",K30&gt;=time_violations,0,M30&gt;=qualify_ie,1),"")</f>
        <v/>
      </c>
      <c r="C30" s="212" t="s">
        <v>285</v>
      </c>
      <c r="D30" s="144" t="str">
        <f>IF(Entries!AN29="","",Entries!AN29)</f>
        <v/>
      </c>
      <c r="E30" s="17"/>
      <c r="F30" s="18"/>
      <c r="G30" s="17"/>
      <c r="H30" s="18"/>
      <c r="I30" s="17"/>
      <c r="J30" s="18"/>
      <c r="K30" s="36"/>
      <c r="L30" s="155" t="str" cm="1">
        <f t="array" ref="L30">_xlfn.IFS(SUM($E30,$G30,$I30)=0,"",$B30=0,"",SUM($E30,$G30,$I30)&gt;0,SUM($E30,$G30,$I30))</f>
        <v/>
      </c>
      <c r="M30" s="124" t="str">
        <f t="shared" si="0"/>
        <v/>
      </c>
      <c r="N30" s="124" t="str">
        <f t="shared" ref="N30" si="26">IFERROR(_xlfn.RANK.EQ($L30, rank,1) + COUNTIFS(rank, $L30,score, "&gt;" &amp;M30),"")</f>
        <v/>
      </c>
      <c r="O30" s="98"/>
    </row>
    <row r="31" spans="1:26" ht="15.6" customHeight="1" x14ac:dyDescent="0.25">
      <c r="A31" s="507"/>
      <c r="B31" s="216" t="str" cm="1">
        <f t="array" ref="B31">IFERROR(_xlfn.IFS(M31="","",K31&gt;=time_violations,0,M31&gt;=qualify_ie,1),"")</f>
        <v/>
      </c>
      <c r="C31" s="212" t="s">
        <v>294</v>
      </c>
      <c r="D31" s="120" t="str">
        <f>IF(Entries!AN30="","",Entries!AN30)</f>
        <v/>
      </c>
      <c r="E31" s="17"/>
      <c r="F31" s="18"/>
      <c r="G31" s="17"/>
      <c r="H31" s="18"/>
      <c r="I31" s="17"/>
      <c r="J31" s="18"/>
      <c r="K31" s="36"/>
      <c r="L31" s="155" t="str" cm="1">
        <f t="array" ref="L31">_xlfn.IFS(SUM($E31,$G31,$I31)=0,"",$B31=0,"",SUM($E31,$G31,$I31)&gt;0,SUM($E31,$G31,$I31))</f>
        <v/>
      </c>
      <c r="M31" s="124" t="str">
        <f t="shared" si="0"/>
        <v/>
      </c>
      <c r="N31" s="124" t="str">
        <f t="shared" ref="N31" si="27">IFERROR(_xlfn.RANK.EQ($L31, rank,1) + COUNTIFS(rank, $L31,score, "&gt;" &amp;M31),"")</f>
        <v/>
      </c>
      <c r="O31" s="98"/>
    </row>
    <row r="32" spans="1:26" ht="15.6" customHeight="1" x14ac:dyDescent="0.25">
      <c r="A32" s="496" t="s">
        <v>295</v>
      </c>
      <c r="B32" s="219" t="str" cm="1">
        <f t="array" ref="B32">IFERROR(_xlfn.IFS(M32="","",K32&gt;=time_violations,0,M32&gt;=qualify_ie,1),"")</f>
        <v/>
      </c>
      <c r="C32" s="126" t="s">
        <v>305</v>
      </c>
      <c r="D32" s="147" t="str">
        <f>IF(Entries!AN31="","",Entries!AN31)</f>
        <v/>
      </c>
      <c r="E32" s="19"/>
      <c r="F32" s="20"/>
      <c r="G32" s="19"/>
      <c r="H32" s="20"/>
      <c r="I32" s="19"/>
      <c r="J32" s="20"/>
      <c r="K32" s="37"/>
      <c r="L32" s="127" t="str" cm="1">
        <f t="array" ref="L32">_xlfn.IFS(SUM($E32,$G32,$I32)=0,"",$B32=0,"",SUM($E32,$G32,$I32)&gt;0,SUM($E32,$G32,$I32))</f>
        <v/>
      </c>
      <c r="M32" s="128" t="str">
        <f t="shared" si="0"/>
        <v/>
      </c>
      <c r="N32" s="128" t="str">
        <f t="shared" ref="N32" si="28">IFERROR(_xlfn.RANK.EQ($L32, rank,1) + COUNTIFS(rank, $L32,score, "&gt;" &amp;M32),"")</f>
        <v/>
      </c>
      <c r="O32" s="98"/>
    </row>
    <row r="33" spans="1:14" ht="15.6" customHeight="1" x14ac:dyDescent="0.25">
      <c r="A33" s="497"/>
      <c r="B33" s="130" t="str" cm="1">
        <f t="array" ref="B33">IFERROR(_xlfn.IFS(M33="","",K33&gt;=time_violations,0,M33&gt;=qualify_ie,1),"")</f>
        <v/>
      </c>
      <c r="C33" s="131" t="s">
        <v>314</v>
      </c>
      <c r="D33" s="131" t="str">
        <f>IF(Entries!AN32="","",Entries!AN32)</f>
        <v/>
      </c>
      <c r="E33" s="21"/>
      <c r="F33" s="22"/>
      <c r="G33" s="21"/>
      <c r="H33" s="22"/>
      <c r="I33" s="21"/>
      <c r="J33" s="22"/>
      <c r="K33" s="37"/>
      <c r="L33" s="127" t="str" cm="1">
        <f t="array" ref="L33">_xlfn.IFS(SUM($E33,$G33,$I33)=0,"",$B33=0,"",SUM($E33,$G33,$I33)&gt;0,SUM($E33,$G33,$I33))</f>
        <v/>
      </c>
      <c r="M33" s="128" t="str">
        <f t="shared" si="0"/>
        <v/>
      </c>
      <c r="N33" s="128" t="str">
        <f t="shared" ref="N33" si="29">IFERROR(_xlfn.RANK.EQ($L33, rank,1) + COUNTIFS(rank, $L33,score, "&gt;" &amp;M33),"")</f>
        <v/>
      </c>
    </row>
    <row r="34" spans="1:14" ht="15.6" customHeight="1" x14ac:dyDescent="0.25">
      <c r="A34" s="497"/>
      <c r="B34" s="130" t="str" cm="1">
        <f t="array" ref="B34">IFERROR(_xlfn.IFS(M34="","",K34&gt;=time_violations,0,M34&gt;=qualify_ie,1),"")</f>
        <v/>
      </c>
      <c r="C34" s="131" t="s">
        <v>323</v>
      </c>
      <c r="D34" s="131" t="str">
        <f>IF(Entries!AN33="","",Entries!AN33)</f>
        <v/>
      </c>
      <c r="E34" s="21"/>
      <c r="F34" s="22"/>
      <c r="G34" s="21"/>
      <c r="H34" s="22"/>
      <c r="I34" s="21"/>
      <c r="J34" s="22"/>
      <c r="K34" s="37"/>
      <c r="L34" s="127" t="str" cm="1">
        <f t="array" ref="L34">_xlfn.IFS(SUM($E34,$G34,$I34)=0,"",$B34=0,"",SUM($E34,$G34,$I34)&gt;0,SUM($E34,$G34,$I34))</f>
        <v/>
      </c>
      <c r="M34" s="128" t="str">
        <f t="shared" si="0"/>
        <v/>
      </c>
      <c r="N34" s="128" t="str">
        <f t="shared" ref="N34" si="30">IFERROR(_xlfn.RANK.EQ($L34, rank,1) + COUNTIFS(rank, $L34,score, "&gt;" &amp;M34),"")</f>
        <v/>
      </c>
    </row>
    <row r="35" spans="1:14" ht="15.6" customHeight="1" x14ac:dyDescent="0.25">
      <c r="A35" s="497"/>
      <c r="B35" s="130" t="str" cm="1">
        <f t="array" ref="B35">IFERROR(_xlfn.IFS(M35="","",K35&gt;=time_violations,0,M35&gt;=qualify_ie,1),"")</f>
        <v/>
      </c>
      <c r="C35" s="131" t="s">
        <v>332</v>
      </c>
      <c r="D35" s="131" t="str">
        <f>IF(Entries!AN34="","",Entries!AN34)</f>
        <v/>
      </c>
      <c r="E35" s="21"/>
      <c r="F35" s="22"/>
      <c r="G35" s="21"/>
      <c r="H35" s="22"/>
      <c r="I35" s="21"/>
      <c r="J35" s="22"/>
      <c r="K35" s="37"/>
      <c r="L35" s="127" t="str" cm="1">
        <f t="array" ref="L35">_xlfn.IFS(SUM($E35,$G35,$I35)=0,"",$B35=0,"",SUM($E35,$G35,$I35)&gt;0,SUM($E35,$G35,$I35))</f>
        <v/>
      </c>
      <c r="M35" s="128" t="str">
        <f t="shared" si="0"/>
        <v/>
      </c>
      <c r="N35" s="128" t="str">
        <f t="shared" ref="N35" si="31">IFERROR(_xlfn.RANK.EQ($L35, rank,1) + COUNTIFS(rank, $L35,score, "&gt;" &amp;M35),"")</f>
        <v/>
      </c>
    </row>
    <row r="36" spans="1:14" ht="15.6" customHeight="1" x14ac:dyDescent="0.25">
      <c r="A36" s="498" t="s">
        <v>333</v>
      </c>
      <c r="B36" s="132" t="str" cm="1">
        <f t="array" ref="B36">IFERROR(_xlfn.IFS(M36="","",K36&gt;=time_violations,0,M36&gt;=qualify_ie,1),"")</f>
        <v/>
      </c>
      <c r="C36" s="133" t="s">
        <v>343</v>
      </c>
      <c r="D36" s="133" t="str">
        <f>IF(Entries!AN35="","",Entries!AN35)</f>
        <v/>
      </c>
      <c r="E36" s="1"/>
      <c r="F36" s="2"/>
      <c r="G36" s="1"/>
      <c r="H36" s="2"/>
      <c r="I36" s="1"/>
      <c r="J36" s="2"/>
      <c r="K36" s="29"/>
      <c r="L36" s="66" t="str" cm="1">
        <f t="array" ref="L36">_xlfn.IFS(SUM($E36,$G36,$I36)=0,"",$B36=0,"",SUM($E36,$G36,$I36)&gt;0,SUM($E36,$G36,$I36))</f>
        <v/>
      </c>
      <c r="M36" s="67" t="str">
        <f t="shared" si="0"/>
        <v/>
      </c>
      <c r="N36" s="67" t="str">
        <f t="shared" ref="N36" si="32">IFERROR(_xlfn.RANK.EQ($L36, rank,1) + COUNTIFS(rank, $L36,score, "&gt;" &amp;M36),"")</f>
        <v/>
      </c>
    </row>
    <row r="37" spans="1:14" ht="15.6" customHeight="1" x14ac:dyDescent="0.25">
      <c r="A37" s="499"/>
      <c r="B37" s="134" t="str" cm="1">
        <f t="array" ref="B37">IFERROR(_xlfn.IFS(M37="","",K37&gt;=time_violations,0,M37&gt;=qualify_ie,1),"")</f>
        <v/>
      </c>
      <c r="C37" s="135" t="s">
        <v>352</v>
      </c>
      <c r="D37" s="135" t="str">
        <f>IF(Entries!AN36="","",Entries!AN36)</f>
        <v/>
      </c>
      <c r="E37" s="3"/>
      <c r="F37" s="4"/>
      <c r="G37" s="3"/>
      <c r="H37" s="4"/>
      <c r="I37" s="3"/>
      <c r="J37" s="4"/>
      <c r="K37" s="29"/>
      <c r="L37" s="66" t="str" cm="1">
        <f t="array" ref="L37">_xlfn.IFS(SUM($E37,$G37,$I37)=0,"",$B37=0,"",SUM($E37,$G37,$I37)&gt;0,SUM($E37,$G37,$I37))</f>
        <v/>
      </c>
      <c r="M37" s="67" t="str">
        <f t="shared" si="0"/>
        <v/>
      </c>
      <c r="N37" s="67" t="str">
        <f t="shared" ref="N37" si="33">IFERROR(_xlfn.RANK.EQ($L37, rank,1) + COUNTIFS(rank, $L37,score, "&gt;" &amp;M37),"")</f>
        <v/>
      </c>
    </row>
    <row r="38" spans="1:14" ht="15.6" customHeight="1" x14ac:dyDescent="0.25">
      <c r="A38" s="499"/>
      <c r="B38" s="134" t="str" cm="1">
        <f t="array" ref="B38">IFERROR(_xlfn.IFS(M38="","",K38&gt;=time_violations,0,M38&gt;=qualify_ie,1),"")</f>
        <v/>
      </c>
      <c r="C38" s="135" t="s">
        <v>361</v>
      </c>
      <c r="D38" s="135" t="str">
        <f>IF(Entries!AN37="","",Entries!AN37)</f>
        <v/>
      </c>
      <c r="E38" s="3"/>
      <c r="F38" s="4"/>
      <c r="G38" s="3"/>
      <c r="H38" s="4"/>
      <c r="I38" s="3"/>
      <c r="J38" s="4"/>
      <c r="K38" s="29"/>
      <c r="L38" s="66" t="str" cm="1">
        <f t="array" ref="L38">_xlfn.IFS(SUM($E38,$G38,$I38)=0,"",$B38=0,"",SUM($E38,$G38,$I38)&gt;0,SUM($E38,$G38,$I38))</f>
        <v/>
      </c>
      <c r="M38" s="67" t="str">
        <f t="shared" si="0"/>
        <v/>
      </c>
      <c r="N38" s="67" t="str">
        <f t="shared" ref="N38" si="34">IFERROR(_xlfn.RANK.EQ($L38, rank,1) + COUNTIFS(rank, $L38,score, "&gt;" &amp;M38),"")</f>
        <v/>
      </c>
    </row>
    <row r="39" spans="1:14" ht="15.6" customHeight="1" x14ac:dyDescent="0.25">
      <c r="A39" s="499"/>
      <c r="B39" s="134" t="str" cm="1">
        <f t="array" ref="B39">IFERROR(_xlfn.IFS(M39="","",K39&gt;=time_violations,0,M39&gt;=qualify_ie,1),"")</f>
        <v/>
      </c>
      <c r="C39" s="135" t="s">
        <v>370</v>
      </c>
      <c r="D39" s="135" t="str">
        <f>IF(Entries!AN38="","",Entries!AN38)</f>
        <v/>
      </c>
      <c r="E39" s="3"/>
      <c r="F39" s="4"/>
      <c r="G39" s="3"/>
      <c r="H39" s="4"/>
      <c r="I39" s="3"/>
      <c r="J39" s="4"/>
      <c r="K39" s="29"/>
      <c r="L39" s="66" t="str" cm="1">
        <f t="array" ref="L39">_xlfn.IFS(SUM($E39,$G39,$I39)=0,"",$B39=0,"",SUM($E39,$G39,$I39)&gt;0,SUM($E39,$G39,$I39))</f>
        <v/>
      </c>
      <c r="M39" s="67" t="str">
        <f t="shared" si="0"/>
        <v/>
      </c>
      <c r="N39" s="67" t="str">
        <f t="shared" ref="N39" si="35">IFERROR(_xlfn.RANK.EQ($L39, rank,1) + COUNTIFS(rank, $L39,score, "&gt;" &amp;M39),"")</f>
        <v/>
      </c>
    </row>
  </sheetData>
  <sheetProtection algorithmName="SHA-512" hashValue="9vYXOitped4w3WLDegX3QgjyX4m1xPetSwKlshZj14p27O9brrz+ORqg75Nrfaa9uTq1j7nA7VXzc0rvQJbbGA==" saltValue="FIgCy9wPgUAwXdNLVtKk8A==" spinCount="100000" sheet="1" objects="1" scenarios="1"/>
  <mergeCells count="14">
    <mergeCell ref="A8:A11"/>
    <mergeCell ref="E2:F2"/>
    <mergeCell ref="G2:H2"/>
    <mergeCell ref="I2:J2"/>
    <mergeCell ref="L2:M2"/>
    <mergeCell ref="A4:A7"/>
    <mergeCell ref="A32:A35"/>
    <mergeCell ref="A36:A39"/>
    <mergeCell ref="A12:A15"/>
    <mergeCell ref="Q14:Z18"/>
    <mergeCell ref="A16:A19"/>
    <mergeCell ref="A20:A23"/>
    <mergeCell ref="A24:A27"/>
    <mergeCell ref="A28:A31"/>
  </mergeCells>
  <conditionalFormatting sqref="C4">
    <cfRule type="iconSet" priority="2">
      <iconSet iconSet="3Symbols2">
        <cfvo type="percent" val="0"/>
        <cfvo type="percent" val="33"/>
        <cfvo type="percent" val="67"/>
      </iconSet>
    </cfRule>
  </conditionalFormatting>
  <dataValidations count="3">
    <dataValidation type="whole" allowBlank="1" showInputMessage="1" showErrorMessage="1" sqref="J4:J39 H4:H39 F4:F39" xr:uid="{FA26821C-E69A-0C46-ABC6-82491937117B}">
      <formula1>1</formula1>
      <formula2>total_score_ie</formula2>
    </dataValidation>
    <dataValidation type="list" allowBlank="1" showInputMessage="1" showErrorMessage="1" sqref="K4:K39" xr:uid="{0A8E9ED9-3B45-4248-8996-0C55F046D118}">
      <formula1>"1,2,3"</formula1>
    </dataValidation>
    <dataValidation type="whole" allowBlank="1" showInputMessage="1" showErrorMessage="1" sqref="I4:I39 G4:G39 E4:E39" xr:uid="{ED3424B9-D476-BC4E-9B59-AB6E65AC864A}">
      <formula1>1</formula1>
      <formula2>total_rank_tech_ie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D5578C80-D03C-B84B-9207-64DBED497F92}">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72FA8-1177-4908-B8A0-51D76A14DF77}">
  <dimension ref="A2:G26"/>
  <sheetViews>
    <sheetView showGridLines="0" showRowColHeaders="0" topLeftCell="A2" workbookViewId="0">
      <selection activeCell="D4" sqref="D4"/>
    </sheetView>
  </sheetViews>
  <sheetFormatPr defaultColWidth="0" defaultRowHeight="15.75" customHeight="1" zeroHeight="1" x14ac:dyDescent="0.25"/>
  <cols>
    <col min="1" max="1" width="8.875" customWidth="1"/>
    <col min="2" max="2" width="98.875" bestFit="1" customWidth="1"/>
    <col min="3" max="5" width="8.875" customWidth="1"/>
    <col min="6" max="7" width="0" hidden="1" customWidth="1"/>
    <col min="8" max="16384" width="8.875" hidden="1"/>
  </cols>
  <sheetData>
    <row r="2" spans="2:4" ht="30.75" customHeight="1" x14ac:dyDescent="0.25"/>
    <row r="3" spans="2:4" ht="31.5" x14ac:dyDescent="0.5">
      <c r="B3" s="41" t="s">
        <v>403</v>
      </c>
      <c r="C3" s="39"/>
      <c r="D3" s="40">
        <v>55</v>
      </c>
    </row>
    <row r="4" spans="2:4" ht="31.5" x14ac:dyDescent="0.5">
      <c r="B4" s="39"/>
      <c r="C4" s="39"/>
      <c r="D4" s="39"/>
    </row>
    <row r="5" spans="2:4" ht="31.5" x14ac:dyDescent="0.5">
      <c r="B5" s="41" t="s">
        <v>404</v>
      </c>
      <c r="C5" s="39"/>
      <c r="D5" s="40">
        <v>5</v>
      </c>
    </row>
    <row r="6" spans="2:4" ht="31.5" x14ac:dyDescent="0.5">
      <c r="B6" s="39"/>
      <c r="C6" s="39"/>
      <c r="D6" s="39"/>
    </row>
    <row r="7" spans="2:4" ht="31.5" x14ac:dyDescent="0.5">
      <c r="B7" s="41" t="s">
        <v>405</v>
      </c>
      <c r="C7" s="39"/>
      <c r="D7" s="40">
        <v>2</v>
      </c>
    </row>
    <row r="8" spans="2:4" ht="31.5" x14ac:dyDescent="0.5">
      <c r="B8" s="39"/>
      <c r="C8" s="39"/>
      <c r="D8" s="39"/>
    </row>
    <row r="9" spans="2:4" ht="31.5" x14ac:dyDescent="0.5">
      <c r="B9" s="41" t="s">
        <v>406</v>
      </c>
      <c r="C9" s="39"/>
      <c r="D9" s="40">
        <v>35</v>
      </c>
    </row>
    <row r="10" spans="2:4" ht="31.5" x14ac:dyDescent="0.5">
      <c r="B10" s="39"/>
      <c r="C10" s="39"/>
      <c r="D10" s="39"/>
    </row>
    <row r="11" spans="2:4" ht="31.5" x14ac:dyDescent="0.5">
      <c r="B11" s="41" t="s">
        <v>407</v>
      </c>
      <c r="C11" s="39"/>
      <c r="D11" s="40">
        <v>7</v>
      </c>
    </row>
    <row r="12" spans="2:4" ht="31.5" x14ac:dyDescent="0.5">
      <c r="B12" s="39"/>
      <c r="C12" s="39"/>
      <c r="D12" s="39"/>
    </row>
    <row r="13" spans="2:4" ht="31.5" x14ac:dyDescent="0.5">
      <c r="B13" s="41" t="s">
        <v>408</v>
      </c>
      <c r="C13" s="39"/>
      <c r="D13" s="40">
        <v>4</v>
      </c>
    </row>
    <row r="14" spans="2:4" ht="31.5" x14ac:dyDescent="0.5">
      <c r="B14" s="39"/>
      <c r="C14" s="39"/>
      <c r="D14" s="39"/>
    </row>
    <row r="15" spans="2:4" ht="31.5" x14ac:dyDescent="0.5">
      <c r="B15" s="41" t="s">
        <v>409</v>
      </c>
      <c r="C15" s="39"/>
      <c r="D15" s="40">
        <v>6</v>
      </c>
    </row>
    <row r="16" spans="2:4" ht="30.75" customHeight="1" x14ac:dyDescent="0.25"/>
    <row r="17" spans="2:4" ht="31.5" x14ac:dyDescent="0.5">
      <c r="B17" s="41" t="s">
        <v>410</v>
      </c>
      <c r="C17" s="39"/>
      <c r="D17" s="40">
        <v>25</v>
      </c>
    </row>
    <row r="18" spans="2:4" ht="31.5" x14ac:dyDescent="0.5">
      <c r="B18" s="39"/>
      <c r="C18" s="39"/>
    </row>
    <row r="19" spans="2:4" ht="31.5" x14ac:dyDescent="0.5">
      <c r="B19" s="41" t="s">
        <v>411</v>
      </c>
      <c r="C19" s="39"/>
      <c r="D19" s="40">
        <v>6</v>
      </c>
    </row>
    <row r="20" spans="2:4" ht="31.5" x14ac:dyDescent="0.5">
      <c r="B20" s="39"/>
      <c r="C20" s="39"/>
      <c r="D20" s="39"/>
    </row>
    <row r="21" spans="2:4" ht="31.5" x14ac:dyDescent="0.5">
      <c r="B21" s="41" t="s">
        <v>412</v>
      </c>
      <c r="C21" s="39"/>
      <c r="D21" s="40">
        <v>6</v>
      </c>
    </row>
    <row r="22" spans="2:4" ht="31.5" x14ac:dyDescent="0.5">
      <c r="B22" s="39"/>
      <c r="C22" s="39"/>
      <c r="D22" s="39"/>
    </row>
    <row r="23" spans="2:4" ht="31.5" x14ac:dyDescent="0.5">
      <c r="B23" s="41" t="s">
        <v>413</v>
      </c>
      <c r="C23" s="39"/>
      <c r="D23" s="40">
        <v>50</v>
      </c>
    </row>
    <row r="24" spans="2:4" ht="31.5" x14ac:dyDescent="0.5">
      <c r="B24" s="39"/>
      <c r="C24" s="39"/>
      <c r="D24" s="39"/>
    </row>
    <row r="25" spans="2:4" ht="31.5" x14ac:dyDescent="0.5">
      <c r="B25" s="41" t="s">
        <v>414</v>
      </c>
      <c r="D25" s="40">
        <v>3</v>
      </c>
    </row>
    <row r="26" spans="2:4" ht="30.75" customHeight="1" x14ac:dyDescent="0.25"/>
  </sheetData>
  <sheetProtection selectLockedCells="1" selectUnlockedCells="1"/>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9340C-6644-42C3-8007-22BF7CF29D19}">
  <dimension ref="A1:AX38"/>
  <sheetViews>
    <sheetView zoomScale="140" zoomScaleNormal="140" workbookViewId="0">
      <pane xSplit="2" ySplit="2" topLeftCell="AC4" activePane="bottomRight" state="frozen"/>
      <selection pane="topRight" activeCell="F37" sqref="F37"/>
      <selection pane="bottomLeft" activeCell="F37" sqref="F37"/>
      <selection pane="bottomRight" activeCell="AE3" sqref="AE3:AE36"/>
    </sheetView>
  </sheetViews>
  <sheetFormatPr defaultColWidth="0" defaultRowHeight="23.1" customHeight="1" zeroHeight="1" x14ac:dyDescent="0.25"/>
  <cols>
    <col min="1" max="1" width="3.625" bestFit="1" customWidth="1"/>
    <col min="2" max="2" width="13.375" bestFit="1" customWidth="1"/>
    <col min="3" max="3" width="7.875" bestFit="1" customWidth="1"/>
    <col min="4" max="4" width="15.5" bestFit="1" customWidth="1"/>
    <col min="5" max="5" width="35.875" bestFit="1" customWidth="1"/>
    <col min="6" max="6" width="7.875" bestFit="1" customWidth="1"/>
    <col min="7" max="7" width="12" bestFit="1" customWidth="1"/>
    <col min="8" max="8" width="28" bestFit="1" customWidth="1"/>
    <col min="9" max="9" width="7.875" bestFit="1" customWidth="1"/>
    <col min="10" max="10" width="15.875" bestFit="1" customWidth="1"/>
    <col min="11" max="11" width="13.5" bestFit="1" customWidth="1"/>
    <col min="12" max="12" width="16.625" bestFit="1" customWidth="1"/>
    <col min="13" max="13" width="39.625" bestFit="1" customWidth="1"/>
    <col min="14" max="14" width="7.875" bestFit="1" customWidth="1"/>
    <col min="15" max="15" width="15.875" bestFit="1" customWidth="1"/>
    <col min="16" max="16" width="19.125" bestFit="1" customWidth="1"/>
    <col min="17" max="17" width="15.625" bestFit="1" customWidth="1"/>
    <col min="18" max="18" width="30.375" bestFit="1" customWidth="1"/>
    <col min="19" max="19" width="7.875" bestFit="1" customWidth="1"/>
    <col min="20" max="20" width="16.375" bestFit="1" customWidth="1"/>
    <col min="21" max="21" width="15.875" bestFit="1" customWidth="1"/>
    <col min="22" max="22" width="15.875" customWidth="1"/>
    <col min="23" max="23" width="35.375" bestFit="1" customWidth="1"/>
    <col min="24" max="24" width="7.875" bestFit="1" customWidth="1"/>
    <col min="25" max="25" width="14.5" bestFit="1" customWidth="1"/>
    <col min="26" max="26" width="16.625" bestFit="1" customWidth="1"/>
    <col min="27" max="27" width="14.875" bestFit="1" customWidth="1"/>
    <col min="28" max="28" width="16.125" bestFit="1" customWidth="1"/>
    <col min="29" max="29" width="54.375" customWidth="1"/>
    <col min="30" max="30" width="7.875" bestFit="1" customWidth="1"/>
    <col min="31" max="31" width="22.375" bestFit="1" customWidth="1"/>
    <col min="32" max="32" width="7.875" bestFit="1" customWidth="1"/>
    <col min="33" max="33" width="16.375" bestFit="1" customWidth="1"/>
    <col min="34" max="34" width="25" bestFit="1" customWidth="1"/>
    <col min="35" max="35" width="7.875" bestFit="1" customWidth="1"/>
    <col min="36" max="36" width="15.875" customWidth="1"/>
    <col min="37" max="37" width="36.625" bestFit="1" customWidth="1"/>
    <col min="38" max="38" width="7.875" bestFit="1" customWidth="1"/>
    <col min="39" max="39" width="15.875" customWidth="1"/>
    <col min="40" max="40" width="36.625" style="270" customWidth="1"/>
    <col min="41" max="41" width="10.625" customWidth="1"/>
    <col min="42" max="42" width="13.125" hidden="1" customWidth="1"/>
    <col min="43" max="43" width="14.5" hidden="1" customWidth="1"/>
    <col min="44" max="45" width="8.875" hidden="1" customWidth="1"/>
    <col min="46" max="50" width="8.875" hidden="1"/>
  </cols>
  <sheetData>
    <row r="1" spans="1:40" ht="15.75" x14ac:dyDescent="0.25">
      <c r="C1" s="373" t="s">
        <v>11</v>
      </c>
      <c r="D1" s="374"/>
      <c r="E1" s="375"/>
      <c r="F1" s="379" t="s">
        <v>12</v>
      </c>
      <c r="G1" s="380"/>
      <c r="H1" s="380"/>
      <c r="I1" s="359" t="s">
        <v>13</v>
      </c>
      <c r="J1" s="360"/>
      <c r="K1" s="360"/>
      <c r="L1" s="360"/>
      <c r="M1" s="360"/>
      <c r="N1" s="361" t="s">
        <v>14</v>
      </c>
      <c r="O1" s="362"/>
      <c r="P1" s="362"/>
      <c r="Q1" s="362"/>
      <c r="R1" s="362"/>
      <c r="S1" s="363" t="s">
        <v>15</v>
      </c>
      <c r="T1" s="364"/>
      <c r="U1" s="364"/>
      <c r="V1" s="364"/>
      <c r="W1" s="364"/>
      <c r="X1" s="365" t="s">
        <v>16</v>
      </c>
      <c r="Y1" s="366"/>
      <c r="Z1" s="366"/>
      <c r="AA1" s="366"/>
      <c r="AB1" s="366"/>
      <c r="AC1" s="366"/>
      <c r="AD1" s="344" t="s">
        <v>17</v>
      </c>
      <c r="AE1" s="345"/>
      <c r="AF1" s="352" t="s">
        <v>18</v>
      </c>
      <c r="AG1" s="353"/>
      <c r="AH1" s="353"/>
      <c r="AI1" s="354" t="s">
        <v>19</v>
      </c>
      <c r="AJ1" s="355"/>
      <c r="AK1" s="355"/>
      <c r="AL1" s="349" t="s">
        <v>20</v>
      </c>
      <c r="AM1" s="350"/>
      <c r="AN1" s="351"/>
    </row>
    <row r="2" spans="1:40" ht="16.5" thickBot="1" x14ac:dyDescent="0.3">
      <c r="A2" s="44"/>
      <c r="B2" s="244" t="s">
        <v>21</v>
      </c>
      <c r="C2" s="222" t="s">
        <v>22</v>
      </c>
      <c r="D2" s="223" t="s">
        <v>23</v>
      </c>
      <c r="E2" s="224" t="s">
        <v>24</v>
      </c>
      <c r="F2" s="225" t="s">
        <v>22</v>
      </c>
      <c r="G2" s="226" t="s">
        <v>23</v>
      </c>
      <c r="H2" s="226" t="s">
        <v>24</v>
      </c>
      <c r="I2" s="227" t="s">
        <v>22</v>
      </c>
      <c r="J2" s="228" t="s">
        <v>23</v>
      </c>
      <c r="K2" s="228" t="s">
        <v>23</v>
      </c>
      <c r="L2" s="228" t="s">
        <v>23</v>
      </c>
      <c r="M2" s="228" t="s">
        <v>25</v>
      </c>
      <c r="N2" s="229" t="s">
        <v>22</v>
      </c>
      <c r="O2" s="230" t="s">
        <v>23</v>
      </c>
      <c r="P2" s="230" t="s">
        <v>23</v>
      </c>
      <c r="Q2" s="230" t="s">
        <v>23</v>
      </c>
      <c r="R2" s="230" t="s">
        <v>25</v>
      </c>
      <c r="S2" s="231" t="s">
        <v>22</v>
      </c>
      <c r="T2" s="232" t="s">
        <v>23</v>
      </c>
      <c r="U2" s="232" t="s">
        <v>23</v>
      </c>
      <c r="V2" s="232" t="s">
        <v>23</v>
      </c>
      <c r="W2" s="232" t="s">
        <v>26</v>
      </c>
      <c r="X2" s="233" t="s">
        <v>22</v>
      </c>
      <c r="Y2" s="234" t="s">
        <v>23</v>
      </c>
      <c r="Z2" s="234" t="s">
        <v>23</v>
      </c>
      <c r="AA2" s="234" t="s">
        <v>23</v>
      </c>
      <c r="AB2" s="234" t="s">
        <v>23</v>
      </c>
      <c r="AC2" s="234" t="s">
        <v>25</v>
      </c>
      <c r="AD2" s="235" t="s">
        <v>22</v>
      </c>
      <c r="AE2" s="236" t="s">
        <v>27</v>
      </c>
      <c r="AF2" s="237" t="s">
        <v>22</v>
      </c>
      <c r="AG2" s="238" t="s">
        <v>23</v>
      </c>
      <c r="AH2" s="238" t="s">
        <v>27</v>
      </c>
      <c r="AI2" s="239" t="s">
        <v>22</v>
      </c>
      <c r="AJ2" s="240" t="s">
        <v>23</v>
      </c>
      <c r="AK2" s="240" t="s">
        <v>27</v>
      </c>
      <c r="AL2" s="267" t="s">
        <v>22</v>
      </c>
      <c r="AM2" s="268" t="s">
        <v>23</v>
      </c>
      <c r="AN2" s="269" t="s">
        <v>27</v>
      </c>
    </row>
    <row r="3" spans="1:40" ht="15.95" customHeight="1" x14ac:dyDescent="0.25">
      <c r="A3" s="370" t="s">
        <v>28</v>
      </c>
      <c r="B3" s="367"/>
      <c r="C3" s="46" t="s">
        <v>29</v>
      </c>
      <c r="D3" s="42"/>
      <c r="E3" s="207"/>
      <c r="F3" s="47" t="s">
        <v>30</v>
      </c>
      <c r="G3" s="42"/>
      <c r="H3" s="42"/>
      <c r="I3" s="47" t="s">
        <v>31</v>
      </c>
      <c r="J3" s="42"/>
      <c r="K3" s="42"/>
      <c r="L3" s="42"/>
      <c r="M3" s="42"/>
      <c r="N3" s="47" t="s">
        <v>32</v>
      </c>
      <c r="O3" s="42"/>
      <c r="P3" s="42"/>
      <c r="Q3" s="42"/>
      <c r="R3" s="42"/>
      <c r="S3" s="47" t="s">
        <v>33</v>
      </c>
      <c r="T3" s="42"/>
      <c r="U3" s="42"/>
      <c r="V3" s="42"/>
      <c r="W3" s="42"/>
      <c r="X3" s="47" t="s">
        <v>34</v>
      </c>
      <c r="Y3" s="42"/>
      <c r="Z3" s="42"/>
      <c r="AA3" s="42"/>
      <c r="AB3" s="42"/>
      <c r="AC3" s="42"/>
      <c r="AD3" s="48" t="s">
        <v>35</v>
      </c>
      <c r="AE3" s="42"/>
      <c r="AF3" s="47" t="s">
        <v>36</v>
      </c>
      <c r="AG3" s="42"/>
      <c r="AH3" s="42"/>
      <c r="AI3" s="47" t="s">
        <v>37</v>
      </c>
      <c r="AJ3" s="42"/>
      <c r="AK3" s="42"/>
      <c r="AL3" s="47" t="s">
        <v>38</v>
      </c>
      <c r="AM3" s="42"/>
      <c r="AN3" s="207"/>
    </row>
    <row r="4" spans="1:40" ht="15.75" x14ac:dyDescent="0.25">
      <c r="A4" s="371"/>
      <c r="B4" s="368"/>
      <c r="C4" s="47" t="s">
        <v>39</v>
      </c>
      <c r="D4" s="42"/>
      <c r="E4" s="207"/>
      <c r="F4" s="47" t="s">
        <v>40</v>
      </c>
      <c r="G4" s="42"/>
      <c r="H4" s="42"/>
      <c r="I4" s="47" t="s">
        <v>41</v>
      </c>
      <c r="J4" s="42"/>
      <c r="K4" s="42"/>
      <c r="L4" s="42"/>
      <c r="M4" s="42"/>
      <c r="N4" s="47" t="s">
        <v>42</v>
      </c>
      <c r="O4" s="42"/>
      <c r="P4" s="42"/>
      <c r="Q4" s="42"/>
      <c r="R4" s="42"/>
      <c r="S4" s="47" t="s">
        <v>43</v>
      </c>
      <c r="T4" s="42"/>
      <c r="U4" s="42"/>
      <c r="V4" s="42"/>
      <c r="W4" s="42"/>
      <c r="X4" s="47" t="s">
        <v>44</v>
      </c>
      <c r="Y4" s="42"/>
      <c r="Z4" s="42"/>
      <c r="AA4" s="42"/>
      <c r="AB4" s="42"/>
      <c r="AC4" s="42"/>
      <c r="AD4" s="47"/>
      <c r="AE4" s="42"/>
      <c r="AF4" s="47" t="s">
        <v>45</v>
      </c>
      <c r="AG4" s="42"/>
      <c r="AH4" s="42"/>
      <c r="AI4" s="47" t="s">
        <v>46</v>
      </c>
      <c r="AJ4" s="42"/>
      <c r="AK4" s="42"/>
      <c r="AL4" s="47" t="s">
        <v>47</v>
      </c>
      <c r="AM4" s="42"/>
      <c r="AN4" s="207"/>
    </row>
    <row r="5" spans="1:40" ht="15.75" x14ac:dyDescent="0.25">
      <c r="A5" s="371"/>
      <c r="B5" s="368"/>
      <c r="C5" s="47" t="s">
        <v>48</v>
      </c>
      <c r="D5" s="42"/>
      <c r="E5" s="207"/>
      <c r="F5" s="47" t="s">
        <v>49</v>
      </c>
      <c r="G5" s="42"/>
      <c r="H5" s="42"/>
      <c r="I5" s="47" t="s">
        <v>50</v>
      </c>
      <c r="J5" s="42"/>
      <c r="K5" s="42"/>
      <c r="L5" s="42"/>
      <c r="M5" s="42"/>
      <c r="N5" s="47" t="s">
        <v>51</v>
      </c>
      <c r="O5" s="42"/>
      <c r="P5" s="42"/>
      <c r="Q5" s="42"/>
      <c r="R5" s="42"/>
      <c r="S5" s="47" t="s">
        <v>52</v>
      </c>
      <c r="T5" s="42"/>
      <c r="U5" s="42"/>
      <c r="V5" s="42"/>
      <c r="W5" s="42"/>
      <c r="X5" s="47" t="s">
        <v>53</v>
      </c>
      <c r="Y5" s="42"/>
      <c r="Z5" s="42"/>
      <c r="AA5" s="42"/>
      <c r="AB5" s="42"/>
      <c r="AC5" s="42"/>
      <c r="AD5" s="47"/>
      <c r="AE5" s="42"/>
      <c r="AF5" s="47" t="s">
        <v>54</v>
      </c>
      <c r="AG5" s="42"/>
      <c r="AH5" s="42"/>
      <c r="AI5" s="47" t="s">
        <v>55</v>
      </c>
      <c r="AJ5" s="42"/>
      <c r="AK5" s="42"/>
      <c r="AL5" s="47" t="s">
        <v>56</v>
      </c>
      <c r="AM5" s="42"/>
      <c r="AN5" s="207"/>
    </row>
    <row r="6" spans="1:40" ht="16.5" thickBot="1" x14ac:dyDescent="0.3">
      <c r="A6" s="372"/>
      <c r="B6" s="369"/>
      <c r="C6" s="45" t="s">
        <v>57</v>
      </c>
      <c r="D6" s="38"/>
      <c r="E6" s="208"/>
      <c r="F6" s="45" t="s">
        <v>58</v>
      </c>
      <c r="G6" s="38"/>
      <c r="H6" s="38"/>
      <c r="I6" s="45" t="s">
        <v>59</v>
      </c>
      <c r="J6" s="38"/>
      <c r="K6" s="38"/>
      <c r="L6" s="38"/>
      <c r="M6" s="38"/>
      <c r="N6" s="45" t="s">
        <v>60</v>
      </c>
      <c r="O6" s="38"/>
      <c r="P6" s="38"/>
      <c r="Q6" s="38"/>
      <c r="R6" s="38"/>
      <c r="S6" s="45" t="s">
        <v>61</v>
      </c>
      <c r="T6" s="38"/>
      <c r="U6" s="38"/>
      <c r="V6" s="38"/>
      <c r="W6" s="38"/>
      <c r="X6" s="45" t="s">
        <v>62</v>
      </c>
      <c r="Y6" s="38"/>
      <c r="Z6" s="38"/>
      <c r="AA6" s="38"/>
      <c r="AB6" s="38"/>
      <c r="AC6" s="38"/>
      <c r="AD6" s="45"/>
      <c r="AE6" s="38"/>
      <c r="AF6" s="45" t="s">
        <v>63</v>
      </c>
      <c r="AG6" s="38"/>
      <c r="AH6" s="38"/>
      <c r="AI6" s="45" t="s">
        <v>64</v>
      </c>
      <c r="AJ6" s="38"/>
      <c r="AK6" s="38"/>
      <c r="AL6" s="45" t="s">
        <v>65</v>
      </c>
      <c r="AM6" s="38"/>
      <c r="AN6" s="208"/>
    </row>
    <row r="7" spans="1:40" ht="15.75" x14ac:dyDescent="0.25">
      <c r="A7" s="381" t="s">
        <v>66</v>
      </c>
      <c r="B7" s="346"/>
      <c r="C7" s="47" t="s">
        <v>67</v>
      </c>
      <c r="D7" s="265"/>
      <c r="E7" s="207"/>
      <c r="F7" s="47" t="s">
        <v>68</v>
      </c>
      <c r="G7" s="42"/>
      <c r="H7" s="42"/>
      <c r="I7" s="47" t="s">
        <v>69</v>
      </c>
      <c r="J7" s="42"/>
      <c r="K7" s="42"/>
      <c r="L7" s="42"/>
      <c r="M7" s="42"/>
      <c r="N7" s="47" t="s">
        <v>70</v>
      </c>
      <c r="O7" s="42"/>
      <c r="P7" s="42"/>
      <c r="Q7" s="42"/>
      <c r="R7" s="42"/>
      <c r="S7" s="47" t="s">
        <v>71</v>
      </c>
      <c r="T7" s="42"/>
      <c r="U7" s="42"/>
      <c r="V7" s="42"/>
      <c r="W7" s="42"/>
      <c r="X7" s="47" t="s">
        <v>72</v>
      </c>
      <c r="Y7" s="42"/>
      <c r="Z7" s="42"/>
      <c r="AA7" s="42"/>
      <c r="AB7" s="42"/>
      <c r="AC7" s="42"/>
      <c r="AD7" s="48" t="s">
        <v>73</v>
      </c>
      <c r="AE7" s="42"/>
      <c r="AF7" s="47" t="s">
        <v>75</v>
      </c>
      <c r="AG7" s="42"/>
      <c r="AH7" s="42"/>
      <c r="AI7" s="47" t="s">
        <v>76</v>
      </c>
      <c r="AJ7" s="42"/>
      <c r="AK7" s="42"/>
      <c r="AL7" s="47" t="s">
        <v>77</v>
      </c>
      <c r="AM7" s="42"/>
      <c r="AN7" s="207"/>
    </row>
    <row r="8" spans="1:40" ht="15.75" x14ac:dyDescent="0.25">
      <c r="A8" s="382"/>
      <c r="B8" s="347"/>
      <c r="C8" s="47" t="s">
        <v>78</v>
      </c>
      <c r="D8" s="42"/>
      <c r="E8" s="207"/>
      <c r="F8" s="47" t="s">
        <v>79</v>
      </c>
      <c r="G8" s="42"/>
      <c r="H8" s="42"/>
      <c r="I8" s="47" t="s">
        <v>80</v>
      </c>
      <c r="J8" s="42"/>
      <c r="K8" s="42"/>
      <c r="L8" s="42"/>
      <c r="M8" s="42"/>
      <c r="N8" s="47" t="s">
        <v>81</v>
      </c>
      <c r="O8" s="42"/>
      <c r="P8" s="42"/>
      <c r="Q8" s="42"/>
      <c r="R8" s="42"/>
      <c r="S8" s="47" t="s">
        <v>82</v>
      </c>
      <c r="T8" s="42"/>
      <c r="U8" s="42"/>
      <c r="V8" s="42"/>
      <c r="W8" s="42"/>
      <c r="X8" s="47" t="s">
        <v>83</v>
      </c>
      <c r="Y8" s="42"/>
      <c r="Z8" s="42"/>
      <c r="AA8" s="42"/>
      <c r="AB8" s="42"/>
      <c r="AC8" s="42"/>
      <c r="AD8" s="47"/>
      <c r="AE8" s="42"/>
      <c r="AF8" s="47" t="s">
        <v>84</v>
      </c>
      <c r="AG8" s="42"/>
      <c r="AH8" s="42"/>
      <c r="AI8" s="47" t="s">
        <v>85</v>
      </c>
      <c r="AJ8" s="42"/>
      <c r="AK8" s="42"/>
      <c r="AL8" s="47" t="s">
        <v>86</v>
      </c>
      <c r="AM8" s="42"/>
      <c r="AN8" s="207"/>
    </row>
    <row r="9" spans="1:40" ht="15.75" x14ac:dyDescent="0.25">
      <c r="A9" s="382"/>
      <c r="B9" s="347"/>
      <c r="C9" s="47" t="s">
        <v>87</v>
      </c>
      <c r="D9" s="42"/>
      <c r="E9" s="207"/>
      <c r="F9" s="47" t="s">
        <v>88</v>
      </c>
      <c r="G9" s="42"/>
      <c r="H9" s="42"/>
      <c r="I9" s="47" t="s">
        <v>89</v>
      </c>
      <c r="J9" s="42"/>
      <c r="K9" s="42"/>
      <c r="L9" s="42"/>
      <c r="M9" s="42"/>
      <c r="N9" s="47" t="s">
        <v>90</v>
      </c>
      <c r="O9" s="42"/>
      <c r="P9" s="42"/>
      <c r="Q9" s="42"/>
      <c r="R9" s="42"/>
      <c r="S9" s="47" t="s">
        <v>91</v>
      </c>
      <c r="T9" s="42"/>
      <c r="U9" s="42"/>
      <c r="V9" s="42"/>
      <c r="W9" s="42"/>
      <c r="X9" s="47" t="s">
        <v>92</v>
      </c>
      <c r="Y9" s="42"/>
      <c r="Z9" s="42"/>
      <c r="AA9" s="42"/>
      <c r="AB9" s="42"/>
      <c r="AC9" s="42"/>
      <c r="AD9" s="47"/>
      <c r="AE9" s="42"/>
      <c r="AF9" s="47" t="s">
        <v>93</v>
      </c>
      <c r="AG9" s="42"/>
      <c r="AH9" s="42"/>
      <c r="AI9" s="47" t="s">
        <v>94</v>
      </c>
      <c r="AJ9" s="42"/>
      <c r="AK9" s="42"/>
      <c r="AL9" s="47" t="s">
        <v>95</v>
      </c>
      <c r="AM9" s="42"/>
      <c r="AN9" s="207"/>
    </row>
    <row r="10" spans="1:40" ht="16.5" thickBot="1" x14ac:dyDescent="0.3">
      <c r="A10" s="383"/>
      <c r="B10" s="348"/>
      <c r="C10" s="45" t="s">
        <v>96</v>
      </c>
      <c r="D10" s="38"/>
      <c r="E10" s="208"/>
      <c r="F10" s="45" t="s">
        <v>97</v>
      </c>
      <c r="G10" s="38"/>
      <c r="H10" s="38"/>
      <c r="I10" s="45" t="s">
        <v>98</v>
      </c>
      <c r="J10" s="38"/>
      <c r="K10" s="38"/>
      <c r="L10" s="38"/>
      <c r="M10" s="38"/>
      <c r="N10" s="45" t="s">
        <v>99</v>
      </c>
      <c r="O10" s="38"/>
      <c r="P10" s="38"/>
      <c r="Q10" s="38"/>
      <c r="R10" s="38"/>
      <c r="S10" s="45" t="s">
        <v>100</v>
      </c>
      <c r="T10" s="38"/>
      <c r="U10" s="38"/>
      <c r="V10" s="38"/>
      <c r="W10" s="38"/>
      <c r="X10" s="45" t="s">
        <v>101</v>
      </c>
      <c r="Y10" s="38"/>
      <c r="Z10" s="38"/>
      <c r="AA10" s="38"/>
      <c r="AB10" s="38"/>
      <c r="AC10" s="38"/>
      <c r="AD10" s="45"/>
      <c r="AE10" s="38"/>
      <c r="AF10" s="45" t="s">
        <v>102</v>
      </c>
      <c r="AG10" s="38"/>
      <c r="AH10" s="38"/>
      <c r="AI10" s="45" t="s">
        <v>103</v>
      </c>
      <c r="AJ10" s="38"/>
      <c r="AK10" s="38"/>
      <c r="AL10" s="45" t="s">
        <v>104</v>
      </c>
      <c r="AM10" s="38"/>
      <c r="AN10" s="208"/>
    </row>
    <row r="11" spans="1:40" ht="15.75" x14ac:dyDescent="0.25">
      <c r="A11" s="384" t="s">
        <v>105</v>
      </c>
      <c r="B11" s="346"/>
      <c r="C11" s="47" t="s">
        <v>106</v>
      </c>
      <c r="D11" s="42"/>
      <c r="E11" s="207"/>
      <c r="F11" s="47" t="s">
        <v>107</v>
      </c>
      <c r="G11" s="42"/>
      <c r="H11" s="42"/>
      <c r="I11" s="47" t="s">
        <v>108</v>
      </c>
      <c r="J11" s="42"/>
      <c r="K11" s="42"/>
      <c r="L11" s="42"/>
      <c r="M11" s="42"/>
      <c r="N11" s="47" t="s">
        <v>109</v>
      </c>
      <c r="O11" s="42"/>
      <c r="P11" s="42"/>
      <c r="Q11" s="42"/>
      <c r="R11" s="42"/>
      <c r="S11" s="47" t="s">
        <v>110</v>
      </c>
      <c r="T11" s="42"/>
      <c r="U11" s="42"/>
      <c r="V11" s="42"/>
      <c r="W11" s="42"/>
      <c r="X11" s="47" t="s">
        <v>111</v>
      </c>
      <c r="Y11" s="42"/>
      <c r="Z11" s="42"/>
      <c r="AA11" s="42"/>
      <c r="AB11" s="42"/>
      <c r="AC11" s="42"/>
      <c r="AD11" s="48" t="s">
        <v>112</v>
      </c>
      <c r="AE11" s="42"/>
      <c r="AF11" s="47" t="s">
        <v>113</v>
      </c>
      <c r="AG11" s="42"/>
      <c r="AH11" s="42"/>
      <c r="AI11" s="47" t="s">
        <v>114</v>
      </c>
      <c r="AJ11" s="42"/>
      <c r="AK11" s="42"/>
      <c r="AL11" s="47" t="s">
        <v>115</v>
      </c>
      <c r="AM11" s="42"/>
      <c r="AN11" s="207"/>
    </row>
    <row r="12" spans="1:40" ht="15.75" x14ac:dyDescent="0.25">
      <c r="A12" s="385"/>
      <c r="B12" s="347"/>
      <c r="C12" s="47" t="s">
        <v>116</v>
      </c>
      <c r="D12" s="42"/>
      <c r="E12" s="207"/>
      <c r="F12" s="47" t="s">
        <v>117</v>
      </c>
      <c r="G12" s="42"/>
      <c r="H12" s="42"/>
      <c r="I12" s="47" t="s">
        <v>118</v>
      </c>
      <c r="J12" s="42"/>
      <c r="K12" s="42"/>
      <c r="L12" s="42"/>
      <c r="M12" s="42"/>
      <c r="N12" s="47" t="s">
        <v>119</v>
      </c>
      <c r="O12" s="42"/>
      <c r="P12" s="42"/>
      <c r="Q12" s="42"/>
      <c r="R12" s="42"/>
      <c r="S12" s="47" t="s">
        <v>120</v>
      </c>
      <c r="T12" s="42"/>
      <c r="U12" s="42"/>
      <c r="V12" s="42"/>
      <c r="W12" s="42"/>
      <c r="X12" s="47" t="s">
        <v>121</v>
      </c>
      <c r="Y12" s="42"/>
      <c r="Z12" s="42"/>
      <c r="AA12" s="42"/>
      <c r="AB12" s="42"/>
      <c r="AC12" s="42"/>
      <c r="AD12" s="47"/>
      <c r="AE12" s="42"/>
      <c r="AF12" s="47" t="s">
        <v>122</v>
      </c>
      <c r="AG12" s="42"/>
      <c r="AH12" s="42"/>
      <c r="AI12" s="47" t="s">
        <v>123</v>
      </c>
      <c r="AJ12" s="42"/>
      <c r="AK12" s="42"/>
      <c r="AL12" s="47" t="s">
        <v>124</v>
      </c>
      <c r="AM12" s="42"/>
      <c r="AN12" s="207"/>
    </row>
    <row r="13" spans="1:40" ht="15.75" x14ac:dyDescent="0.25">
      <c r="A13" s="385"/>
      <c r="B13" s="347"/>
      <c r="C13" s="47" t="s">
        <v>125</v>
      </c>
      <c r="D13" s="42"/>
      <c r="E13" s="207"/>
      <c r="F13" s="47" t="s">
        <v>126</v>
      </c>
      <c r="G13" s="42"/>
      <c r="H13" s="42"/>
      <c r="I13" s="47" t="s">
        <v>127</v>
      </c>
      <c r="J13" s="42"/>
      <c r="K13" s="42"/>
      <c r="L13" s="42"/>
      <c r="M13" s="42"/>
      <c r="N13" s="47" t="s">
        <v>128</v>
      </c>
      <c r="O13" s="42"/>
      <c r="P13" s="42"/>
      <c r="Q13" s="42"/>
      <c r="R13" s="42"/>
      <c r="S13" s="47" t="s">
        <v>129</v>
      </c>
      <c r="T13" s="42"/>
      <c r="U13" s="42"/>
      <c r="V13" s="42"/>
      <c r="W13" s="42"/>
      <c r="X13" s="47" t="s">
        <v>130</v>
      </c>
      <c r="Y13" s="42"/>
      <c r="Z13" s="42"/>
      <c r="AA13" s="42"/>
      <c r="AB13" s="42"/>
      <c r="AC13" s="42"/>
      <c r="AD13" s="47"/>
      <c r="AE13" s="42"/>
      <c r="AF13" s="47" t="s">
        <v>131</v>
      </c>
      <c r="AG13" s="42"/>
      <c r="AH13" s="42"/>
      <c r="AI13" s="47" t="s">
        <v>132</v>
      </c>
      <c r="AJ13" s="42"/>
      <c r="AK13" s="42"/>
      <c r="AL13" s="47" t="s">
        <v>133</v>
      </c>
      <c r="AM13" s="42"/>
      <c r="AN13" s="207"/>
    </row>
    <row r="14" spans="1:40" ht="16.5" thickBot="1" x14ac:dyDescent="0.3">
      <c r="A14" s="386"/>
      <c r="B14" s="348"/>
      <c r="C14" s="45" t="s">
        <v>134</v>
      </c>
      <c r="D14" s="38"/>
      <c r="E14" s="208"/>
      <c r="F14" s="45" t="s">
        <v>135</v>
      </c>
      <c r="G14" s="38"/>
      <c r="H14" s="38"/>
      <c r="I14" s="45" t="s">
        <v>136</v>
      </c>
      <c r="J14" s="38"/>
      <c r="K14" s="38"/>
      <c r="L14" s="38"/>
      <c r="M14" s="38"/>
      <c r="N14" s="45" t="s">
        <v>137</v>
      </c>
      <c r="O14" s="38"/>
      <c r="P14" s="38"/>
      <c r="Q14" s="38"/>
      <c r="R14" s="38"/>
      <c r="S14" s="45" t="s">
        <v>138</v>
      </c>
      <c r="T14" s="38"/>
      <c r="U14" s="38"/>
      <c r="V14" s="38"/>
      <c r="W14" s="38"/>
      <c r="X14" s="45" t="s">
        <v>139</v>
      </c>
      <c r="Y14" s="38"/>
      <c r="Z14" s="38"/>
      <c r="AA14" s="38"/>
      <c r="AB14" s="38"/>
      <c r="AC14" s="38"/>
      <c r="AD14" s="45"/>
      <c r="AE14" s="38"/>
      <c r="AF14" s="45" t="s">
        <v>140</v>
      </c>
      <c r="AG14" s="38"/>
      <c r="AH14" s="38"/>
      <c r="AI14" s="45" t="s">
        <v>141</v>
      </c>
      <c r="AJ14" s="38"/>
      <c r="AK14" s="38"/>
      <c r="AL14" s="45" t="s">
        <v>142</v>
      </c>
      <c r="AM14" s="38"/>
      <c r="AN14" s="208"/>
    </row>
    <row r="15" spans="1:40" ht="15.75" x14ac:dyDescent="0.25">
      <c r="A15" s="387" t="s">
        <v>143</v>
      </c>
      <c r="B15" s="393"/>
      <c r="C15" s="47" t="s">
        <v>144</v>
      </c>
      <c r="D15" s="42"/>
      <c r="E15" s="207"/>
      <c r="F15" s="47" t="s">
        <v>145</v>
      </c>
      <c r="G15" s="42"/>
      <c r="H15" s="42"/>
      <c r="I15" s="47" t="s">
        <v>146</v>
      </c>
      <c r="J15" s="42"/>
      <c r="K15" s="42"/>
      <c r="L15" s="42"/>
      <c r="M15" s="42"/>
      <c r="N15" s="47" t="s">
        <v>147</v>
      </c>
      <c r="O15" s="42"/>
      <c r="P15" s="42"/>
      <c r="Q15" s="42"/>
      <c r="R15" s="42"/>
      <c r="S15" s="47" t="s">
        <v>148</v>
      </c>
      <c r="T15" s="42"/>
      <c r="U15" s="42"/>
      <c r="V15" s="42"/>
      <c r="W15" s="42"/>
      <c r="X15" s="47" t="s">
        <v>149</v>
      </c>
      <c r="Y15" s="42"/>
      <c r="Z15" s="42"/>
      <c r="AA15" s="42"/>
      <c r="AB15" s="42"/>
      <c r="AC15" s="42"/>
      <c r="AD15" s="48" t="s">
        <v>150</v>
      </c>
      <c r="AE15" s="42"/>
      <c r="AF15" s="47" t="s">
        <v>151</v>
      </c>
      <c r="AG15" s="42"/>
      <c r="AH15" s="42"/>
      <c r="AI15" s="47" t="s">
        <v>152</v>
      </c>
      <c r="AJ15" s="42"/>
      <c r="AK15" s="42"/>
      <c r="AL15" s="47" t="s">
        <v>153</v>
      </c>
      <c r="AM15" s="42"/>
      <c r="AN15" s="207"/>
    </row>
    <row r="16" spans="1:40" ht="15.75" x14ac:dyDescent="0.25">
      <c r="A16" s="388"/>
      <c r="B16" s="394"/>
      <c r="C16" s="47" t="s">
        <v>154</v>
      </c>
      <c r="D16" s="42"/>
      <c r="E16" s="207"/>
      <c r="F16" s="47" t="s">
        <v>155</v>
      </c>
      <c r="G16" s="42"/>
      <c r="H16" s="42"/>
      <c r="I16" s="47" t="s">
        <v>156</v>
      </c>
      <c r="J16" s="42"/>
      <c r="K16" s="42"/>
      <c r="L16" s="42"/>
      <c r="M16" s="42"/>
      <c r="N16" s="47" t="s">
        <v>157</v>
      </c>
      <c r="O16" s="42"/>
      <c r="P16" s="42"/>
      <c r="Q16" s="42"/>
      <c r="R16" s="42"/>
      <c r="S16" s="47" t="s">
        <v>158</v>
      </c>
      <c r="T16" s="42"/>
      <c r="U16" s="42"/>
      <c r="V16" s="42"/>
      <c r="W16" s="42"/>
      <c r="X16" s="47" t="s">
        <v>159</v>
      </c>
      <c r="Y16" s="42"/>
      <c r="Z16" s="42"/>
      <c r="AA16" s="42"/>
      <c r="AB16" s="42"/>
      <c r="AC16" s="42"/>
      <c r="AD16" s="47"/>
      <c r="AE16" s="42"/>
      <c r="AF16" s="47" t="s">
        <v>160</v>
      </c>
      <c r="AG16" s="42"/>
      <c r="AH16" s="42"/>
      <c r="AI16" s="47" t="s">
        <v>161</v>
      </c>
      <c r="AJ16" s="42"/>
      <c r="AK16" s="42"/>
      <c r="AL16" s="47" t="s">
        <v>162</v>
      </c>
      <c r="AM16" s="42"/>
      <c r="AN16" s="207"/>
    </row>
    <row r="17" spans="1:40" ht="15.75" x14ac:dyDescent="0.25">
      <c r="A17" s="388"/>
      <c r="B17" s="394"/>
      <c r="C17" s="47" t="s">
        <v>163</v>
      </c>
      <c r="D17" s="42"/>
      <c r="E17" s="207"/>
      <c r="F17" s="47" t="s">
        <v>164</v>
      </c>
      <c r="G17" s="42"/>
      <c r="H17" s="42"/>
      <c r="I17" s="47" t="s">
        <v>165</v>
      </c>
      <c r="J17" s="42"/>
      <c r="K17" s="42"/>
      <c r="L17" s="42"/>
      <c r="M17" s="42"/>
      <c r="N17" s="47" t="s">
        <v>166</v>
      </c>
      <c r="O17" s="42"/>
      <c r="P17" s="42"/>
      <c r="Q17" s="42"/>
      <c r="R17" s="42"/>
      <c r="S17" s="47" t="s">
        <v>167</v>
      </c>
      <c r="T17" s="42"/>
      <c r="U17" s="42"/>
      <c r="V17" s="42"/>
      <c r="W17" s="42"/>
      <c r="X17" s="47" t="s">
        <v>168</v>
      </c>
      <c r="Y17" s="42"/>
      <c r="Z17" s="42"/>
      <c r="AA17" s="42"/>
      <c r="AB17" s="42"/>
      <c r="AC17" s="42"/>
      <c r="AD17" s="47"/>
      <c r="AE17" s="42"/>
      <c r="AF17" s="47" t="s">
        <v>169</v>
      </c>
      <c r="AG17" s="42"/>
      <c r="AH17" s="42"/>
      <c r="AI17" s="47" t="s">
        <v>170</v>
      </c>
      <c r="AJ17" s="42"/>
      <c r="AK17" s="42"/>
      <c r="AL17" s="47" t="s">
        <v>171</v>
      </c>
      <c r="AM17" s="42"/>
      <c r="AN17" s="207"/>
    </row>
    <row r="18" spans="1:40" ht="16.5" thickBot="1" x14ac:dyDescent="0.3">
      <c r="A18" s="389"/>
      <c r="B18" s="395"/>
      <c r="C18" s="45" t="s">
        <v>172</v>
      </c>
      <c r="D18" s="38"/>
      <c r="E18" s="208"/>
      <c r="F18" s="45" t="s">
        <v>173</v>
      </c>
      <c r="G18" s="38"/>
      <c r="H18" s="38"/>
      <c r="I18" s="45" t="s">
        <v>174</v>
      </c>
      <c r="J18" s="38"/>
      <c r="K18" s="38"/>
      <c r="L18" s="38"/>
      <c r="M18" s="38"/>
      <c r="N18" s="45" t="s">
        <v>175</v>
      </c>
      <c r="O18" s="38"/>
      <c r="P18" s="38"/>
      <c r="Q18" s="38"/>
      <c r="R18" s="38"/>
      <c r="S18" s="45" t="s">
        <v>176</v>
      </c>
      <c r="T18" s="38"/>
      <c r="U18" s="38"/>
      <c r="V18" s="38"/>
      <c r="W18" s="38"/>
      <c r="X18" s="45" t="s">
        <v>177</v>
      </c>
      <c r="Y18" s="38"/>
      <c r="Z18" s="38"/>
      <c r="AA18" s="38"/>
      <c r="AB18" s="38"/>
      <c r="AC18" s="38"/>
      <c r="AD18" s="45"/>
      <c r="AE18" s="38"/>
      <c r="AF18" s="45" t="s">
        <v>178</v>
      </c>
      <c r="AG18" s="38"/>
      <c r="AH18" s="38"/>
      <c r="AI18" s="45" t="s">
        <v>179</v>
      </c>
      <c r="AJ18" s="38"/>
      <c r="AK18" s="38"/>
      <c r="AL18" s="45" t="s">
        <v>180</v>
      </c>
      <c r="AM18" s="38"/>
      <c r="AN18" s="208"/>
    </row>
    <row r="19" spans="1:40" ht="15.75" x14ac:dyDescent="0.25">
      <c r="A19" s="376" t="s">
        <v>181</v>
      </c>
      <c r="B19" s="346"/>
      <c r="C19" s="47" t="s">
        <v>182</v>
      </c>
      <c r="D19" s="266"/>
      <c r="E19" s="207"/>
      <c r="F19" s="47" t="s">
        <v>183</v>
      </c>
      <c r="G19" s="42"/>
      <c r="H19" s="42"/>
      <c r="I19" s="47" t="s">
        <v>184</v>
      </c>
      <c r="J19" s="42"/>
      <c r="K19" s="42"/>
      <c r="L19" s="42"/>
      <c r="M19" s="42"/>
      <c r="N19" s="47" t="s">
        <v>185</v>
      </c>
      <c r="O19" s="42"/>
      <c r="P19" s="42"/>
      <c r="Q19" s="42"/>
      <c r="R19" s="42"/>
      <c r="S19" s="47" t="s">
        <v>186</v>
      </c>
      <c r="T19" s="42"/>
      <c r="U19" s="42"/>
      <c r="V19" s="42"/>
      <c r="W19" s="42"/>
      <c r="X19" s="47" t="s">
        <v>187</v>
      </c>
      <c r="Y19" s="42"/>
      <c r="Z19" s="42"/>
      <c r="AA19" s="42"/>
      <c r="AB19" s="42"/>
      <c r="AC19" s="42"/>
      <c r="AD19" s="48" t="s">
        <v>188</v>
      </c>
      <c r="AE19" s="42"/>
      <c r="AF19" s="47" t="s">
        <v>189</v>
      </c>
      <c r="AG19" s="42"/>
      <c r="AH19" s="42"/>
      <c r="AI19" s="47" t="s">
        <v>190</v>
      </c>
      <c r="AJ19" s="42"/>
      <c r="AK19" s="42"/>
      <c r="AL19" s="47" t="s">
        <v>191</v>
      </c>
      <c r="AM19" s="42"/>
      <c r="AN19" s="207"/>
    </row>
    <row r="20" spans="1:40" ht="15.75" x14ac:dyDescent="0.25">
      <c r="A20" s="377"/>
      <c r="B20" s="347"/>
      <c r="C20" s="47" t="s">
        <v>192</v>
      </c>
      <c r="D20" s="42"/>
      <c r="E20" s="207"/>
      <c r="F20" s="47" t="s">
        <v>193</v>
      </c>
      <c r="G20" s="42"/>
      <c r="H20" s="42"/>
      <c r="I20" s="47" t="s">
        <v>194</v>
      </c>
      <c r="J20" s="42"/>
      <c r="K20" s="42"/>
      <c r="L20" s="42"/>
      <c r="M20" s="42"/>
      <c r="N20" s="47" t="s">
        <v>195</v>
      </c>
      <c r="O20" s="42"/>
      <c r="P20" s="42"/>
      <c r="Q20" s="42"/>
      <c r="R20" s="42"/>
      <c r="S20" s="47" t="s">
        <v>196</v>
      </c>
      <c r="T20" s="42"/>
      <c r="U20" s="42"/>
      <c r="V20" s="42"/>
      <c r="W20" s="42"/>
      <c r="X20" s="47" t="s">
        <v>197</v>
      </c>
      <c r="Y20" s="42"/>
      <c r="Z20" s="42"/>
      <c r="AA20" s="42"/>
      <c r="AB20" s="42"/>
      <c r="AC20" s="42"/>
      <c r="AD20" s="47"/>
      <c r="AE20" s="42"/>
      <c r="AF20" s="47" t="s">
        <v>198</v>
      </c>
      <c r="AG20" s="42"/>
      <c r="AH20" s="42"/>
      <c r="AI20" s="47" t="s">
        <v>199</v>
      </c>
      <c r="AJ20" s="42"/>
      <c r="AK20" s="42"/>
      <c r="AL20" s="47" t="s">
        <v>200</v>
      </c>
      <c r="AM20" s="42"/>
      <c r="AN20" s="207"/>
    </row>
    <row r="21" spans="1:40" ht="15.75" x14ac:dyDescent="0.25">
      <c r="A21" s="377"/>
      <c r="B21" s="347"/>
      <c r="C21" s="47" t="s">
        <v>201</v>
      </c>
      <c r="D21" s="42"/>
      <c r="E21" s="207"/>
      <c r="F21" s="47" t="s">
        <v>202</v>
      </c>
      <c r="G21" s="42"/>
      <c r="H21" s="42"/>
      <c r="I21" s="47" t="s">
        <v>203</v>
      </c>
      <c r="J21" s="42"/>
      <c r="K21" s="42"/>
      <c r="L21" s="42"/>
      <c r="M21" s="42"/>
      <c r="N21" s="47" t="s">
        <v>204</v>
      </c>
      <c r="O21" s="42"/>
      <c r="P21" s="42"/>
      <c r="Q21" s="42"/>
      <c r="R21" s="42"/>
      <c r="S21" s="47" t="s">
        <v>205</v>
      </c>
      <c r="T21" s="42"/>
      <c r="U21" s="42"/>
      <c r="V21" s="42"/>
      <c r="W21" s="42"/>
      <c r="X21" s="47" t="s">
        <v>206</v>
      </c>
      <c r="Y21" s="42"/>
      <c r="Z21" s="42"/>
      <c r="AA21" s="42"/>
      <c r="AB21" s="42"/>
      <c r="AC21" s="42"/>
      <c r="AD21" s="47"/>
      <c r="AE21" s="42"/>
      <c r="AF21" s="47" t="s">
        <v>207</v>
      </c>
      <c r="AG21" s="42"/>
      <c r="AH21" s="42"/>
      <c r="AI21" s="47" t="s">
        <v>208</v>
      </c>
      <c r="AJ21" s="42"/>
      <c r="AK21" s="42"/>
      <c r="AL21" s="47" t="s">
        <v>209</v>
      </c>
      <c r="AM21" s="42"/>
      <c r="AN21" s="207"/>
    </row>
    <row r="22" spans="1:40" ht="16.5" thickBot="1" x14ac:dyDescent="0.3">
      <c r="A22" s="378"/>
      <c r="B22" s="348"/>
      <c r="C22" s="45" t="s">
        <v>210</v>
      </c>
      <c r="D22" s="38"/>
      <c r="E22" s="208"/>
      <c r="F22" s="45" t="s">
        <v>211</v>
      </c>
      <c r="G22" s="38"/>
      <c r="H22" s="38"/>
      <c r="I22" s="45" t="s">
        <v>212</v>
      </c>
      <c r="J22" s="38"/>
      <c r="K22" s="38"/>
      <c r="L22" s="38"/>
      <c r="M22" s="38"/>
      <c r="N22" s="45" t="s">
        <v>213</v>
      </c>
      <c r="O22" s="38"/>
      <c r="P22" s="38"/>
      <c r="Q22" s="38"/>
      <c r="R22" s="38"/>
      <c r="S22" s="45" t="s">
        <v>214</v>
      </c>
      <c r="T22" s="38"/>
      <c r="U22" s="38"/>
      <c r="V22" s="38"/>
      <c r="W22" s="38"/>
      <c r="X22" s="45" t="s">
        <v>215</v>
      </c>
      <c r="Y22" s="38"/>
      <c r="Z22" s="38"/>
      <c r="AA22" s="38"/>
      <c r="AB22" s="38"/>
      <c r="AC22" s="38"/>
      <c r="AD22" s="45"/>
      <c r="AE22" s="38"/>
      <c r="AF22" s="45" t="s">
        <v>216</v>
      </c>
      <c r="AG22" s="38"/>
      <c r="AH22" s="38"/>
      <c r="AI22" s="45" t="s">
        <v>217</v>
      </c>
      <c r="AJ22" s="38"/>
      <c r="AK22" s="38"/>
      <c r="AL22" s="45" t="s">
        <v>218</v>
      </c>
      <c r="AM22" s="38"/>
      <c r="AN22" s="208"/>
    </row>
    <row r="23" spans="1:40" ht="15.75" x14ac:dyDescent="0.25">
      <c r="A23" s="356" t="s">
        <v>219</v>
      </c>
      <c r="B23" s="346"/>
      <c r="C23" s="47" t="s">
        <v>220</v>
      </c>
      <c r="D23" s="42"/>
      <c r="E23" s="207"/>
      <c r="F23" s="47" t="s">
        <v>221</v>
      </c>
      <c r="G23" s="42"/>
      <c r="H23" s="42"/>
      <c r="I23" s="47" t="s">
        <v>222</v>
      </c>
      <c r="J23" s="42"/>
      <c r="K23" s="42"/>
      <c r="L23" s="42"/>
      <c r="M23" s="42"/>
      <c r="N23" s="47" t="s">
        <v>223</v>
      </c>
      <c r="O23" s="42"/>
      <c r="P23" s="42"/>
      <c r="Q23" s="42"/>
      <c r="R23" s="42"/>
      <c r="S23" s="47" t="s">
        <v>224</v>
      </c>
      <c r="T23" s="42"/>
      <c r="U23" s="42"/>
      <c r="V23" s="42"/>
      <c r="W23" s="42"/>
      <c r="X23" s="47" t="s">
        <v>225</v>
      </c>
      <c r="Y23" s="42"/>
      <c r="Z23" s="42"/>
      <c r="AA23" s="42"/>
      <c r="AB23" s="42"/>
      <c r="AC23" s="42"/>
      <c r="AD23" s="48" t="s">
        <v>226</v>
      </c>
      <c r="AE23" s="42"/>
      <c r="AF23" s="47" t="s">
        <v>227</v>
      </c>
      <c r="AG23" s="42"/>
      <c r="AH23" s="42"/>
      <c r="AI23" s="47" t="s">
        <v>228</v>
      </c>
      <c r="AJ23" s="42"/>
      <c r="AK23" s="42"/>
      <c r="AL23" s="47" t="s">
        <v>229</v>
      </c>
      <c r="AM23" s="42"/>
      <c r="AN23" s="207"/>
    </row>
    <row r="24" spans="1:40" ht="15.75" x14ac:dyDescent="0.25">
      <c r="A24" s="357"/>
      <c r="B24" s="347"/>
      <c r="C24" s="47" t="s">
        <v>230</v>
      </c>
      <c r="D24" s="42"/>
      <c r="E24" s="207"/>
      <c r="F24" s="47" t="s">
        <v>231</v>
      </c>
      <c r="G24" s="42"/>
      <c r="H24" s="42"/>
      <c r="I24" s="47" t="s">
        <v>232</v>
      </c>
      <c r="J24" s="42"/>
      <c r="K24" s="42"/>
      <c r="L24" s="42"/>
      <c r="M24" s="42"/>
      <c r="N24" s="47" t="s">
        <v>233</v>
      </c>
      <c r="O24" s="42"/>
      <c r="P24" s="42"/>
      <c r="Q24" s="42"/>
      <c r="R24" s="42"/>
      <c r="S24" s="47" t="s">
        <v>234</v>
      </c>
      <c r="T24" s="42"/>
      <c r="U24" s="42"/>
      <c r="V24" s="42"/>
      <c r="W24" s="42"/>
      <c r="X24" s="47" t="s">
        <v>235</v>
      </c>
      <c r="Y24" s="42"/>
      <c r="Z24" s="42"/>
      <c r="AA24" s="42"/>
      <c r="AB24" s="42"/>
      <c r="AC24" s="42"/>
      <c r="AD24" s="47"/>
      <c r="AE24" s="42"/>
      <c r="AF24" s="47" t="s">
        <v>236</v>
      </c>
      <c r="AG24" s="42"/>
      <c r="AH24" s="42"/>
      <c r="AI24" s="47" t="s">
        <v>237</v>
      </c>
      <c r="AJ24" s="42"/>
      <c r="AK24" s="42"/>
      <c r="AL24" s="47" t="s">
        <v>238</v>
      </c>
      <c r="AM24" s="42"/>
      <c r="AN24" s="207"/>
    </row>
    <row r="25" spans="1:40" ht="15.75" x14ac:dyDescent="0.25">
      <c r="A25" s="357"/>
      <c r="B25" s="347"/>
      <c r="C25" s="47" t="s">
        <v>239</v>
      </c>
      <c r="D25" s="42"/>
      <c r="E25" s="207"/>
      <c r="F25" s="47" t="s">
        <v>240</v>
      </c>
      <c r="G25" s="42"/>
      <c r="H25" s="42"/>
      <c r="I25" s="47" t="s">
        <v>241</v>
      </c>
      <c r="J25" s="42"/>
      <c r="K25" s="42"/>
      <c r="L25" s="42"/>
      <c r="M25" s="42"/>
      <c r="N25" s="47" t="s">
        <v>242</v>
      </c>
      <c r="O25" s="42"/>
      <c r="P25" s="42"/>
      <c r="Q25" s="42"/>
      <c r="R25" s="42"/>
      <c r="S25" s="47" t="s">
        <v>243</v>
      </c>
      <c r="T25" s="42"/>
      <c r="U25" s="42"/>
      <c r="V25" s="42"/>
      <c r="W25" s="42"/>
      <c r="X25" s="47" t="s">
        <v>244</v>
      </c>
      <c r="Y25" s="42"/>
      <c r="Z25" s="42"/>
      <c r="AA25" s="42"/>
      <c r="AB25" s="42"/>
      <c r="AC25" s="42"/>
      <c r="AD25" s="47"/>
      <c r="AE25" s="42"/>
      <c r="AF25" s="47" t="s">
        <v>245</v>
      </c>
      <c r="AG25" s="42"/>
      <c r="AH25" s="42"/>
      <c r="AI25" s="47" t="s">
        <v>246</v>
      </c>
      <c r="AJ25" s="42"/>
      <c r="AK25" s="42"/>
      <c r="AL25" s="47" t="s">
        <v>247</v>
      </c>
      <c r="AM25" s="42"/>
      <c r="AN25" s="207"/>
    </row>
    <row r="26" spans="1:40" ht="16.5" thickBot="1" x14ac:dyDescent="0.3">
      <c r="A26" s="358"/>
      <c r="B26" s="348"/>
      <c r="C26" s="45" t="s">
        <v>248</v>
      </c>
      <c r="D26" s="38"/>
      <c r="E26" s="208"/>
      <c r="F26" s="45" t="s">
        <v>249</v>
      </c>
      <c r="G26" s="38"/>
      <c r="H26" s="38"/>
      <c r="I26" s="45" t="s">
        <v>250</v>
      </c>
      <c r="J26" s="38"/>
      <c r="K26" s="38"/>
      <c r="L26" s="38"/>
      <c r="M26" s="38"/>
      <c r="N26" s="45" t="s">
        <v>251</v>
      </c>
      <c r="O26" s="38"/>
      <c r="P26" s="38"/>
      <c r="Q26" s="38"/>
      <c r="R26" s="38"/>
      <c r="S26" s="45" t="s">
        <v>252</v>
      </c>
      <c r="T26" s="38"/>
      <c r="U26" s="38"/>
      <c r="V26" s="38"/>
      <c r="W26" s="38"/>
      <c r="X26" s="45" t="s">
        <v>253</v>
      </c>
      <c r="Y26" s="38"/>
      <c r="Z26" s="38"/>
      <c r="AA26" s="38"/>
      <c r="AB26" s="38"/>
      <c r="AC26" s="38"/>
      <c r="AD26" s="45"/>
      <c r="AE26" s="38"/>
      <c r="AF26" s="45" t="s">
        <v>254</v>
      </c>
      <c r="AG26" s="38"/>
      <c r="AH26" s="38"/>
      <c r="AI26" s="45" t="s">
        <v>255</v>
      </c>
      <c r="AJ26" s="38"/>
      <c r="AK26" s="38"/>
      <c r="AL26" s="45" t="s">
        <v>256</v>
      </c>
      <c r="AM26" s="38"/>
      <c r="AN26" s="208"/>
    </row>
    <row r="27" spans="1:40" ht="15.75" x14ac:dyDescent="0.25">
      <c r="A27" s="341" t="s">
        <v>257</v>
      </c>
      <c r="B27" s="346"/>
      <c r="C27" s="47" t="s">
        <v>258</v>
      </c>
      <c r="D27" s="42"/>
      <c r="E27" s="207"/>
      <c r="F27" s="47" t="s">
        <v>259</v>
      </c>
      <c r="G27" s="42"/>
      <c r="H27" s="42"/>
      <c r="I27" s="47" t="s">
        <v>260</v>
      </c>
      <c r="J27" s="42"/>
      <c r="K27" s="42"/>
      <c r="L27" s="42"/>
      <c r="M27" s="42"/>
      <c r="N27" s="47" t="s">
        <v>261</v>
      </c>
      <c r="O27" s="42"/>
      <c r="P27" s="42"/>
      <c r="Q27" s="42"/>
      <c r="R27" s="42"/>
      <c r="S27" s="47" t="s">
        <v>262</v>
      </c>
      <c r="T27" s="42"/>
      <c r="U27" s="42"/>
      <c r="V27" s="42"/>
      <c r="W27" s="42"/>
      <c r="X27" s="47" t="s">
        <v>263</v>
      </c>
      <c r="Y27" s="42"/>
      <c r="Z27" s="42"/>
      <c r="AA27" s="42"/>
      <c r="AB27" s="42"/>
      <c r="AC27" s="42"/>
      <c r="AD27" s="48" t="s">
        <v>264</v>
      </c>
      <c r="AE27" s="42"/>
      <c r="AF27" s="47" t="s">
        <v>265</v>
      </c>
      <c r="AG27" s="42"/>
      <c r="AH27" s="42"/>
      <c r="AI27" s="47" t="s">
        <v>266</v>
      </c>
      <c r="AJ27" s="42"/>
      <c r="AK27" s="42"/>
      <c r="AL27" s="47" t="s">
        <v>267</v>
      </c>
      <c r="AM27" s="42"/>
      <c r="AN27" s="207"/>
    </row>
    <row r="28" spans="1:40" ht="15.75" x14ac:dyDescent="0.25">
      <c r="A28" s="342"/>
      <c r="B28" s="347"/>
      <c r="C28" s="47" t="s">
        <v>268</v>
      </c>
      <c r="D28" s="42"/>
      <c r="E28" s="207"/>
      <c r="F28" s="47" t="s">
        <v>269</v>
      </c>
      <c r="G28" s="42"/>
      <c r="H28" s="42"/>
      <c r="I28" s="47" t="s">
        <v>270</v>
      </c>
      <c r="J28" s="42"/>
      <c r="K28" s="42"/>
      <c r="L28" s="42"/>
      <c r="M28" s="42"/>
      <c r="N28" s="47" t="s">
        <v>271</v>
      </c>
      <c r="O28" s="42"/>
      <c r="P28" s="42"/>
      <c r="Q28" s="42"/>
      <c r="R28" s="42"/>
      <c r="S28" s="47" t="s">
        <v>272</v>
      </c>
      <c r="T28" s="42"/>
      <c r="U28" s="42"/>
      <c r="V28" s="42"/>
      <c r="W28" s="42"/>
      <c r="X28" s="47" t="s">
        <v>273</v>
      </c>
      <c r="Y28" s="42"/>
      <c r="Z28" s="42"/>
      <c r="AA28" s="42"/>
      <c r="AB28" s="42"/>
      <c r="AC28" s="42"/>
      <c r="AD28" s="47"/>
      <c r="AE28" s="42"/>
      <c r="AF28" s="47" t="s">
        <v>274</v>
      </c>
      <c r="AG28" s="42"/>
      <c r="AH28" s="42"/>
      <c r="AI28" s="47" t="s">
        <v>275</v>
      </c>
      <c r="AJ28" s="42"/>
      <c r="AK28" s="42"/>
      <c r="AL28" s="47" t="s">
        <v>276</v>
      </c>
      <c r="AM28" s="42"/>
      <c r="AN28" s="207"/>
    </row>
    <row r="29" spans="1:40" ht="15.75" x14ac:dyDescent="0.25">
      <c r="A29" s="342"/>
      <c r="B29" s="347"/>
      <c r="C29" s="47" t="s">
        <v>277</v>
      </c>
      <c r="D29" s="42"/>
      <c r="E29" s="207"/>
      <c r="F29" s="47" t="s">
        <v>278</v>
      </c>
      <c r="G29" s="42"/>
      <c r="H29" s="42"/>
      <c r="I29" s="47" t="s">
        <v>279</v>
      </c>
      <c r="J29" s="42"/>
      <c r="K29" s="42"/>
      <c r="L29" s="42"/>
      <c r="M29" s="42"/>
      <c r="N29" s="47" t="s">
        <v>280</v>
      </c>
      <c r="O29" s="42"/>
      <c r="P29" s="42"/>
      <c r="Q29" s="42"/>
      <c r="R29" s="42"/>
      <c r="S29" s="47" t="s">
        <v>281</v>
      </c>
      <c r="T29" s="42"/>
      <c r="U29" s="42"/>
      <c r="V29" s="42"/>
      <c r="W29" s="42"/>
      <c r="X29" s="47" t="s">
        <v>282</v>
      </c>
      <c r="Y29" s="42"/>
      <c r="Z29" s="42"/>
      <c r="AA29" s="42"/>
      <c r="AB29" s="42"/>
      <c r="AC29" s="42"/>
      <c r="AD29" s="47"/>
      <c r="AE29" s="42"/>
      <c r="AF29" s="47" t="s">
        <v>283</v>
      </c>
      <c r="AG29" s="42"/>
      <c r="AH29" s="42"/>
      <c r="AI29" s="47" t="s">
        <v>284</v>
      </c>
      <c r="AJ29" s="42"/>
      <c r="AK29" s="42"/>
      <c r="AL29" s="47" t="s">
        <v>285</v>
      </c>
      <c r="AM29" s="42"/>
      <c r="AN29" s="207"/>
    </row>
    <row r="30" spans="1:40" ht="16.5" thickBot="1" x14ac:dyDescent="0.3">
      <c r="A30" s="343"/>
      <c r="B30" s="348"/>
      <c r="C30" s="45" t="s">
        <v>286</v>
      </c>
      <c r="D30" s="38"/>
      <c r="E30" s="208"/>
      <c r="F30" s="45" t="s">
        <v>287</v>
      </c>
      <c r="G30" s="38"/>
      <c r="H30" s="38"/>
      <c r="I30" s="45" t="s">
        <v>288</v>
      </c>
      <c r="J30" s="38"/>
      <c r="K30" s="38"/>
      <c r="L30" s="38"/>
      <c r="M30" s="38"/>
      <c r="N30" s="45" t="s">
        <v>289</v>
      </c>
      <c r="O30" s="38"/>
      <c r="P30" s="38"/>
      <c r="Q30" s="38"/>
      <c r="R30" s="38"/>
      <c r="S30" s="45" t="s">
        <v>290</v>
      </c>
      <c r="T30" s="38"/>
      <c r="U30" s="38"/>
      <c r="V30" s="38"/>
      <c r="W30" s="38"/>
      <c r="X30" s="45" t="s">
        <v>291</v>
      </c>
      <c r="Y30" s="38"/>
      <c r="Z30" s="38"/>
      <c r="AA30" s="38"/>
      <c r="AB30" s="38"/>
      <c r="AC30" s="38"/>
      <c r="AD30" s="45"/>
      <c r="AE30" s="38"/>
      <c r="AF30" s="45" t="s">
        <v>292</v>
      </c>
      <c r="AG30" s="38"/>
      <c r="AH30" s="38"/>
      <c r="AI30" s="45" t="s">
        <v>293</v>
      </c>
      <c r="AJ30" s="38"/>
      <c r="AK30" s="38"/>
      <c r="AL30" s="45" t="s">
        <v>294</v>
      </c>
      <c r="AM30" s="38"/>
      <c r="AN30" s="208"/>
    </row>
    <row r="31" spans="1:40" ht="15.75" x14ac:dyDescent="0.25">
      <c r="A31" s="390" t="s">
        <v>295</v>
      </c>
      <c r="B31" s="346"/>
      <c r="C31" s="47" t="s">
        <v>296</v>
      </c>
      <c r="D31" s="42"/>
      <c r="E31" s="207"/>
      <c r="F31" s="47" t="s">
        <v>297</v>
      </c>
      <c r="G31" s="42"/>
      <c r="H31" s="42"/>
      <c r="I31" s="47" t="s">
        <v>298</v>
      </c>
      <c r="J31" s="42"/>
      <c r="K31" s="42"/>
      <c r="L31" s="42"/>
      <c r="M31" s="42"/>
      <c r="N31" s="47" t="s">
        <v>299</v>
      </c>
      <c r="O31" s="42"/>
      <c r="P31" s="42"/>
      <c r="Q31" s="42"/>
      <c r="R31" s="42"/>
      <c r="S31" s="47" t="s">
        <v>300</v>
      </c>
      <c r="T31" s="42"/>
      <c r="U31" s="42"/>
      <c r="V31" s="42"/>
      <c r="W31" s="42"/>
      <c r="X31" s="47" t="s">
        <v>301</v>
      </c>
      <c r="Y31" s="42"/>
      <c r="Z31" s="42"/>
      <c r="AA31" s="42"/>
      <c r="AB31" s="42"/>
      <c r="AC31" s="42"/>
      <c r="AD31" s="48" t="s">
        <v>302</v>
      </c>
      <c r="AE31" s="42"/>
      <c r="AF31" s="47" t="s">
        <v>303</v>
      </c>
      <c r="AG31" s="42"/>
      <c r="AH31" s="42"/>
      <c r="AI31" s="47" t="s">
        <v>304</v>
      </c>
      <c r="AJ31" s="42"/>
      <c r="AK31" s="42"/>
      <c r="AL31" s="47" t="s">
        <v>305</v>
      </c>
      <c r="AM31" s="42"/>
      <c r="AN31" s="207"/>
    </row>
    <row r="32" spans="1:40" ht="15.75" x14ac:dyDescent="0.25">
      <c r="A32" s="391"/>
      <c r="B32" s="347"/>
      <c r="C32" s="47" t="s">
        <v>306</v>
      </c>
      <c r="D32" s="42"/>
      <c r="E32" s="207"/>
      <c r="F32" s="47" t="s">
        <v>307</v>
      </c>
      <c r="G32" s="42"/>
      <c r="H32" s="42"/>
      <c r="I32" s="47" t="s">
        <v>308</v>
      </c>
      <c r="J32" s="42"/>
      <c r="K32" s="42"/>
      <c r="L32" s="42"/>
      <c r="M32" s="42"/>
      <c r="N32" s="47" t="s">
        <v>309</v>
      </c>
      <c r="O32" s="42"/>
      <c r="P32" s="42"/>
      <c r="Q32" s="42"/>
      <c r="R32" s="42"/>
      <c r="S32" s="47" t="s">
        <v>310</v>
      </c>
      <c r="T32" s="42"/>
      <c r="U32" s="42"/>
      <c r="V32" s="42"/>
      <c r="W32" s="42"/>
      <c r="X32" s="47" t="s">
        <v>311</v>
      </c>
      <c r="Y32" s="42"/>
      <c r="Z32" s="42"/>
      <c r="AA32" s="42"/>
      <c r="AB32" s="42"/>
      <c r="AC32" s="42"/>
      <c r="AD32" s="47"/>
      <c r="AE32" s="42"/>
      <c r="AF32" s="47" t="s">
        <v>312</v>
      </c>
      <c r="AG32" s="42"/>
      <c r="AH32" s="42"/>
      <c r="AI32" s="47" t="s">
        <v>313</v>
      </c>
      <c r="AJ32" s="42"/>
      <c r="AK32" s="42"/>
      <c r="AL32" s="47" t="s">
        <v>314</v>
      </c>
      <c r="AM32" s="42"/>
      <c r="AN32" s="207"/>
    </row>
    <row r="33" spans="1:40" ht="15.75" x14ac:dyDescent="0.25">
      <c r="A33" s="391"/>
      <c r="B33" s="347"/>
      <c r="C33" s="47" t="s">
        <v>315</v>
      </c>
      <c r="D33" s="42"/>
      <c r="E33" s="207"/>
      <c r="F33" s="47" t="s">
        <v>316</v>
      </c>
      <c r="G33" s="42"/>
      <c r="H33" s="42"/>
      <c r="I33" s="47" t="s">
        <v>317</v>
      </c>
      <c r="J33" s="42"/>
      <c r="K33" s="42"/>
      <c r="L33" s="42"/>
      <c r="M33" s="42"/>
      <c r="N33" s="47" t="s">
        <v>318</v>
      </c>
      <c r="O33" s="42"/>
      <c r="P33" s="42"/>
      <c r="Q33" s="42"/>
      <c r="R33" s="42"/>
      <c r="S33" s="47" t="s">
        <v>319</v>
      </c>
      <c r="T33" s="42"/>
      <c r="U33" s="42"/>
      <c r="V33" s="42"/>
      <c r="W33" s="42"/>
      <c r="X33" s="47" t="s">
        <v>320</v>
      </c>
      <c r="Y33" s="42"/>
      <c r="Z33" s="42"/>
      <c r="AA33" s="42"/>
      <c r="AB33" s="42"/>
      <c r="AC33" s="42"/>
      <c r="AD33" s="47"/>
      <c r="AE33" s="42"/>
      <c r="AF33" s="47" t="s">
        <v>321</v>
      </c>
      <c r="AG33" s="42"/>
      <c r="AH33" s="42"/>
      <c r="AI33" s="47" t="s">
        <v>322</v>
      </c>
      <c r="AJ33" s="42"/>
      <c r="AK33" s="42"/>
      <c r="AL33" s="47" t="s">
        <v>323</v>
      </c>
      <c r="AM33" s="42"/>
      <c r="AN33" s="207"/>
    </row>
    <row r="34" spans="1:40" ht="16.5" thickBot="1" x14ac:dyDescent="0.3">
      <c r="A34" s="392"/>
      <c r="B34" s="348"/>
      <c r="C34" s="45" t="s">
        <v>324</v>
      </c>
      <c r="D34" s="38" t="s">
        <v>74</v>
      </c>
      <c r="E34" s="208" t="s">
        <v>74</v>
      </c>
      <c r="F34" s="45" t="s">
        <v>325</v>
      </c>
      <c r="G34" s="38"/>
      <c r="H34" s="38"/>
      <c r="I34" s="45" t="s">
        <v>326</v>
      </c>
      <c r="J34" s="38"/>
      <c r="K34" s="38"/>
      <c r="L34" s="38"/>
      <c r="M34" s="38"/>
      <c r="N34" s="45" t="s">
        <v>327</v>
      </c>
      <c r="O34" s="38"/>
      <c r="P34" s="38"/>
      <c r="Q34" s="38"/>
      <c r="R34" s="38"/>
      <c r="S34" s="45" t="s">
        <v>328</v>
      </c>
      <c r="T34" s="38"/>
      <c r="U34" s="38"/>
      <c r="V34" s="38"/>
      <c r="W34" s="38"/>
      <c r="X34" s="45" t="s">
        <v>329</v>
      </c>
      <c r="Y34" s="38"/>
      <c r="Z34" s="38"/>
      <c r="AA34" s="38"/>
      <c r="AB34" s="38"/>
      <c r="AC34" s="38"/>
      <c r="AD34" s="45"/>
      <c r="AE34" s="38"/>
      <c r="AF34" s="45" t="s">
        <v>330</v>
      </c>
      <c r="AG34" s="38"/>
      <c r="AH34" s="38"/>
      <c r="AI34" s="45" t="s">
        <v>331</v>
      </c>
      <c r="AJ34" s="38"/>
      <c r="AK34" s="38"/>
      <c r="AL34" s="45" t="s">
        <v>332</v>
      </c>
      <c r="AM34" s="38"/>
      <c r="AN34" s="208"/>
    </row>
    <row r="35" spans="1:40" ht="15.75" x14ac:dyDescent="0.25">
      <c r="A35" s="370" t="s">
        <v>333</v>
      </c>
      <c r="B35" s="346"/>
      <c r="C35" s="47" t="s">
        <v>334</v>
      </c>
      <c r="D35" s="42"/>
      <c r="E35" s="207"/>
      <c r="F35" s="47" t="s">
        <v>335</v>
      </c>
      <c r="G35" s="42"/>
      <c r="H35" s="42"/>
      <c r="I35" s="47" t="s">
        <v>336</v>
      </c>
      <c r="J35" s="42"/>
      <c r="K35" s="42"/>
      <c r="L35" s="42"/>
      <c r="M35" s="42"/>
      <c r="N35" s="47" t="s">
        <v>337</v>
      </c>
      <c r="O35" s="42"/>
      <c r="P35" s="42"/>
      <c r="Q35" s="42"/>
      <c r="R35" s="42"/>
      <c r="S35" s="47" t="s">
        <v>338</v>
      </c>
      <c r="T35" s="42"/>
      <c r="U35" s="42"/>
      <c r="V35" s="42"/>
      <c r="W35" s="42"/>
      <c r="X35" s="47" t="s">
        <v>339</v>
      </c>
      <c r="Y35" s="42"/>
      <c r="Z35" s="42"/>
      <c r="AA35" s="42"/>
      <c r="AB35" s="42"/>
      <c r="AC35" s="42"/>
      <c r="AD35" s="48" t="s">
        <v>340</v>
      </c>
      <c r="AE35" s="42"/>
      <c r="AF35" s="47" t="s">
        <v>341</v>
      </c>
      <c r="AG35" s="42"/>
      <c r="AH35" s="42"/>
      <c r="AI35" s="47" t="s">
        <v>342</v>
      </c>
      <c r="AJ35" s="42"/>
      <c r="AK35" s="42"/>
      <c r="AL35" s="47" t="s">
        <v>343</v>
      </c>
      <c r="AM35" s="42"/>
      <c r="AN35" s="207"/>
    </row>
    <row r="36" spans="1:40" ht="15.75" x14ac:dyDescent="0.25">
      <c r="A36" s="371"/>
      <c r="B36" s="347"/>
      <c r="C36" s="47" t="s">
        <v>344</v>
      </c>
      <c r="D36" s="42"/>
      <c r="E36" s="207"/>
      <c r="F36" s="47" t="s">
        <v>345</v>
      </c>
      <c r="G36" s="42"/>
      <c r="H36" s="42"/>
      <c r="I36" s="47" t="s">
        <v>346</v>
      </c>
      <c r="J36" s="42"/>
      <c r="K36" s="42"/>
      <c r="L36" s="42"/>
      <c r="M36" s="42"/>
      <c r="N36" s="47" t="s">
        <v>347</v>
      </c>
      <c r="O36" s="42"/>
      <c r="P36" s="42"/>
      <c r="Q36" s="42"/>
      <c r="R36" s="42"/>
      <c r="S36" s="47" t="s">
        <v>348</v>
      </c>
      <c r="T36" s="42"/>
      <c r="U36" s="42"/>
      <c r="V36" s="42"/>
      <c r="W36" s="42"/>
      <c r="X36" s="47" t="s">
        <v>349</v>
      </c>
      <c r="Y36" s="42"/>
      <c r="Z36" s="42"/>
      <c r="AA36" s="42"/>
      <c r="AB36" s="42"/>
      <c r="AC36" s="42"/>
      <c r="AD36" s="47"/>
      <c r="AE36" s="42"/>
      <c r="AF36" s="47" t="s">
        <v>350</v>
      </c>
      <c r="AG36" s="42"/>
      <c r="AH36" s="42"/>
      <c r="AI36" s="47" t="s">
        <v>351</v>
      </c>
      <c r="AJ36" s="42"/>
      <c r="AK36" s="42"/>
      <c r="AL36" s="47" t="s">
        <v>352</v>
      </c>
      <c r="AM36" s="42"/>
      <c r="AN36" s="207"/>
    </row>
    <row r="37" spans="1:40" ht="15.75" x14ac:dyDescent="0.25">
      <c r="A37" s="371"/>
      <c r="B37" s="347"/>
      <c r="C37" s="47" t="s">
        <v>353</v>
      </c>
      <c r="D37" s="42"/>
      <c r="E37" s="207"/>
      <c r="F37" s="47" t="s">
        <v>354</v>
      </c>
      <c r="G37" s="42"/>
      <c r="H37" s="42"/>
      <c r="I37" s="47" t="s">
        <v>355</v>
      </c>
      <c r="J37" s="42"/>
      <c r="K37" s="42"/>
      <c r="L37" s="42"/>
      <c r="M37" s="42"/>
      <c r="N37" s="47" t="s">
        <v>356</v>
      </c>
      <c r="O37" s="42"/>
      <c r="P37" s="42"/>
      <c r="Q37" s="42"/>
      <c r="R37" s="42"/>
      <c r="S37" s="47" t="s">
        <v>357</v>
      </c>
      <c r="T37" s="42"/>
      <c r="U37" s="42"/>
      <c r="V37" s="42"/>
      <c r="W37" s="42"/>
      <c r="X37" s="47" t="s">
        <v>358</v>
      </c>
      <c r="Y37" s="42"/>
      <c r="Z37" s="42"/>
      <c r="AA37" s="42"/>
      <c r="AB37" s="42"/>
      <c r="AC37" s="42"/>
      <c r="AD37" s="47"/>
      <c r="AE37" s="42"/>
      <c r="AF37" s="47" t="s">
        <v>359</v>
      </c>
      <c r="AG37" s="42"/>
      <c r="AH37" s="42"/>
      <c r="AI37" s="47" t="s">
        <v>360</v>
      </c>
      <c r="AJ37" s="42"/>
      <c r="AK37" s="42"/>
      <c r="AL37" s="47" t="s">
        <v>361</v>
      </c>
      <c r="AM37" s="42"/>
      <c r="AN37" s="207"/>
    </row>
    <row r="38" spans="1:40" ht="16.5" thickBot="1" x14ac:dyDescent="0.3">
      <c r="A38" s="372"/>
      <c r="B38" s="348"/>
      <c r="C38" s="45" t="s">
        <v>362</v>
      </c>
      <c r="D38" s="38"/>
      <c r="E38" s="208"/>
      <c r="F38" s="45" t="s">
        <v>363</v>
      </c>
      <c r="G38" s="38"/>
      <c r="H38" s="38"/>
      <c r="I38" s="45" t="s">
        <v>364</v>
      </c>
      <c r="J38" s="38"/>
      <c r="K38" s="38"/>
      <c r="L38" s="38"/>
      <c r="M38" s="38"/>
      <c r="N38" s="45" t="s">
        <v>365</v>
      </c>
      <c r="O38" s="38"/>
      <c r="P38" s="38"/>
      <c r="Q38" s="38"/>
      <c r="R38" s="38"/>
      <c r="S38" s="45" t="s">
        <v>366</v>
      </c>
      <c r="T38" s="38"/>
      <c r="U38" s="38"/>
      <c r="V38" s="38"/>
      <c r="W38" s="38"/>
      <c r="X38" s="45" t="s">
        <v>367</v>
      </c>
      <c r="Y38" s="38"/>
      <c r="Z38" s="38"/>
      <c r="AA38" s="38"/>
      <c r="AB38" s="38"/>
      <c r="AC38" s="38"/>
      <c r="AD38" s="45"/>
      <c r="AE38" s="38"/>
      <c r="AF38" s="45" t="s">
        <v>368</v>
      </c>
      <c r="AG38" s="38"/>
      <c r="AH38" s="38"/>
      <c r="AI38" s="45" t="s">
        <v>369</v>
      </c>
      <c r="AJ38" s="38"/>
      <c r="AK38" s="38"/>
      <c r="AL38" s="45" t="s">
        <v>370</v>
      </c>
      <c r="AM38" s="38"/>
      <c r="AN38" s="208"/>
    </row>
  </sheetData>
  <sheetProtection algorithmName="SHA-512" hashValue="eFUwlsyaWdgUJB9FWOpbK8eUFw0nCbvAKc0beK6n8/gUD7ujCr/gkb1yvTkF+06hYBS6bK5kqtL6GXfgoK7AaQ==" saltValue="E47AHYnrl4p/Bq+Spv/3wQ==" spinCount="100000" sheet="1" formatColumns="0"/>
  <mergeCells count="28">
    <mergeCell ref="A35:A38"/>
    <mergeCell ref="C1:E1"/>
    <mergeCell ref="A19:A22"/>
    <mergeCell ref="F1:H1"/>
    <mergeCell ref="A3:A6"/>
    <mergeCell ref="A7:A10"/>
    <mergeCell ref="A11:A14"/>
    <mergeCell ref="A15:A18"/>
    <mergeCell ref="B27:B30"/>
    <mergeCell ref="B31:B34"/>
    <mergeCell ref="B35:B38"/>
    <mergeCell ref="A31:A34"/>
    <mergeCell ref="B7:B10"/>
    <mergeCell ref="B11:B14"/>
    <mergeCell ref="B15:B18"/>
    <mergeCell ref="B19:B22"/>
    <mergeCell ref="A27:A30"/>
    <mergeCell ref="AD1:AE1"/>
    <mergeCell ref="B23:B26"/>
    <mergeCell ref="AL1:AN1"/>
    <mergeCell ref="AF1:AH1"/>
    <mergeCell ref="AI1:AK1"/>
    <mergeCell ref="A23:A26"/>
    <mergeCell ref="I1:M1"/>
    <mergeCell ref="N1:R1"/>
    <mergeCell ref="S1:W1"/>
    <mergeCell ref="X1:AC1"/>
    <mergeCell ref="B3:B6"/>
  </mergeCell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28" stopIfTrue="1" id="{A4633E1E-2AFB-49EE-BB13-551490C72A30}">
            <xm:f>Humorous!$B4=1</xm:f>
            <x14:dxf>
              <fill>
                <patternFill>
                  <bgColor theme="7" tint="0.39994506668294322"/>
                </patternFill>
              </fill>
            </x14:dxf>
          </x14:cfRule>
          <xm:sqref>C3:E38</xm:sqref>
        </x14:conditionalFormatting>
        <x14:conditionalFormatting xmlns:xm="http://schemas.microsoft.com/office/excel/2006/main">
          <x14:cfRule type="expression" priority="29" stopIfTrue="1" id="{ABB7F2E1-9415-429C-9206-948B039A587D}">
            <xm:f>Dramatic!$B4=1</xm:f>
            <x14:dxf>
              <fill>
                <patternFill>
                  <bgColor theme="7" tint="0.39994506668294322"/>
                </patternFill>
              </fill>
            </x14:dxf>
          </x14:cfRule>
          <xm:sqref>F3:H38</xm:sqref>
        </x14:conditionalFormatting>
        <x14:conditionalFormatting xmlns:xm="http://schemas.microsoft.com/office/excel/2006/main">
          <x14:cfRule type="expression" priority="42" stopIfTrue="1" id="{CB71BB0B-A22D-4BAC-8772-1ACA1BC1E88C}">
            <xm:f>Classical!$B4=1</xm:f>
            <x14:dxf>
              <fill>
                <patternFill>
                  <bgColor theme="7" tint="0.39994506668294322"/>
                </patternFill>
              </fill>
            </x14:dxf>
          </x14:cfRule>
          <xm:sqref>I3:M38</xm:sqref>
        </x14:conditionalFormatting>
        <x14:conditionalFormatting xmlns:xm="http://schemas.microsoft.com/office/excel/2006/main">
          <x14:cfRule type="expression" priority="15" stopIfTrue="1" id="{EEF2E17D-613F-4F82-969C-3DBB561B4454}">
            <xm:f>Contemporary!$B4=1</xm:f>
            <x14:dxf>
              <fill>
                <patternFill>
                  <bgColor theme="7" tint="0.39994506668294322"/>
                </patternFill>
              </fill>
            </x14:dxf>
          </x14:cfRule>
          <xm:sqref>N3:R38</xm:sqref>
        </x14:conditionalFormatting>
        <x14:conditionalFormatting xmlns:xm="http://schemas.microsoft.com/office/excel/2006/main">
          <x14:cfRule type="expression" priority="14" stopIfTrue="1" id="{E8A0CF98-6F19-4001-932C-E355C32B6DCD}">
            <xm:f>Pantomime!$B4=1</xm:f>
            <x14:dxf>
              <fill>
                <patternFill>
                  <bgColor theme="7" tint="0.39994506668294322"/>
                </patternFill>
              </fill>
            </x14:dxf>
          </x14:cfRule>
          <xm:sqref>S3:W38</xm:sqref>
        </x14:conditionalFormatting>
        <x14:conditionalFormatting xmlns:xm="http://schemas.microsoft.com/office/excel/2006/main">
          <x14:cfRule type="expression" priority="13" stopIfTrue="1" id="{1742B4B7-329F-4C95-8B8C-238AB74B110F}">
            <xm:f>Musical!$B4=1</xm:f>
            <x14:dxf>
              <fill>
                <patternFill>
                  <bgColor theme="7" tint="0.39994506668294322"/>
                </patternFill>
              </fill>
            </x14:dxf>
          </x14:cfRule>
          <xm:sqref>X3:AC38</xm:sqref>
        </x14:conditionalFormatting>
        <x14:conditionalFormatting xmlns:xm="http://schemas.microsoft.com/office/excel/2006/main">
          <x14:cfRule type="expression" priority="10" stopIfTrue="1" id="{5FE2DA06-58B2-4E6C-A730-524533D22917}">
            <xm:f>'One Act'!$B4=1</xm:f>
            <x14:dxf>
              <fill>
                <patternFill>
                  <bgColor theme="7" tint="0.39994506668294322"/>
                </patternFill>
              </fill>
            </x14:dxf>
          </x14:cfRule>
          <xm:sqref>AD3:AE38</xm:sqref>
        </x14:conditionalFormatting>
        <x14:conditionalFormatting xmlns:xm="http://schemas.microsoft.com/office/excel/2006/main">
          <x14:cfRule type="expression" priority="20" stopIfTrue="1" id="{0CF69F6A-2CB2-4B43-873E-7EE62AE7093D}">
            <xm:f>Costume!$B4=1</xm:f>
            <x14:dxf>
              <fill>
                <patternFill>
                  <bgColor theme="7" tint="0.39994506668294322"/>
                </patternFill>
              </fill>
            </x14:dxf>
          </x14:cfRule>
          <xm:sqref>AF3:AH38</xm:sqref>
        </x14:conditionalFormatting>
        <x14:conditionalFormatting xmlns:xm="http://schemas.microsoft.com/office/excel/2006/main">
          <x14:cfRule type="expression" priority="19" stopIfTrue="1" id="{A53EBD36-90F2-4EE9-ACF8-A72666E1AFDE}">
            <xm:f>Scenic!$B4=1</xm:f>
            <x14:dxf>
              <fill>
                <patternFill>
                  <bgColor theme="7" tint="0.39994506668294322"/>
                </patternFill>
              </fill>
            </x14:dxf>
          </x14:cfRule>
          <xm:sqref>AI3:AN38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C8C04-92A4-481B-A530-7DBF464703B3}">
  <dimension ref="A1:BV38"/>
  <sheetViews>
    <sheetView showRowColHeaders="0" zoomScale="140" zoomScaleNormal="140" workbookViewId="0">
      <pane xSplit="1" ySplit="2" topLeftCell="B3" activePane="bottomRight" state="frozen"/>
      <selection pane="topRight" activeCell="B1" sqref="B1"/>
      <selection pane="bottomLeft" activeCell="A3" sqref="A3"/>
      <selection pane="bottomRight" activeCell="C15" sqref="C15"/>
    </sheetView>
  </sheetViews>
  <sheetFormatPr defaultColWidth="0" defaultRowHeight="0" customHeight="1" zeroHeight="1" x14ac:dyDescent="0.25"/>
  <cols>
    <col min="1" max="1" width="15.5" customWidth="1"/>
    <col min="2" max="2" width="15.5" bestFit="1" customWidth="1"/>
    <col min="3" max="3" width="35.875" bestFit="1" customWidth="1"/>
    <col min="4" max="4" width="15.875" bestFit="1" customWidth="1"/>
    <col min="5" max="5" width="27.625" bestFit="1" customWidth="1"/>
    <col min="6" max="6" width="13.875" bestFit="1" customWidth="1"/>
    <col min="7" max="7" width="13" bestFit="1" customWidth="1"/>
    <col min="8" max="8" width="16.625" bestFit="1" customWidth="1"/>
    <col min="9" max="9" width="39.625" bestFit="1" customWidth="1"/>
    <col min="10" max="10" width="14.5" bestFit="1" customWidth="1"/>
    <col min="11" max="11" width="15.5" bestFit="1" customWidth="1"/>
    <col min="12" max="12" width="15.625" bestFit="1" customWidth="1"/>
    <col min="13" max="13" width="30.375" bestFit="1" customWidth="1"/>
    <col min="14" max="15" width="16.375" bestFit="1" customWidth="1"/>
    <col min="16" max="16" width="16.375" customWidth="1"/>
    <col min="17" max="17" width="35.375" bestFit="1" customWidth="1"/>
    <col min="18" max="18" width="14.5" bestFit="1" customWidth="1"/>
    <col min="19" max="19" width="16.625" bestFit="1" customWidth="1"/>
    <col min="20" max="20" width="14.875" customWidth="1"/>
    <col min="21" max="21" width="15.5" bestFit="1" customWidth="1"/>
    <col min="22" max="22" width="35.625" bestFit="1" customWidth="1"/>
    <col min="23" max="23" width="17.625" customWidth="1"/>
    <col min="26" max="26" width="15.375" bestFit="1" customWidth="1"/>
    <col min="27" max="27" width="25" bestFit="1" customWidth="1"/>
    <col min="28" max="28" width="14.375" bestFit="1" customWidth="1"/>
    <col min="29" max="29" width="27.375" bestFit="1" customWidth="1"/>
    <col min="30" max="30" width="10.875" customWidth="1"/>
    <col min="31" max="31" width="20.125" hidden="1" customWidth="1"/>
    <col min="32" max="32" width="6" hidden="1" customWidth="1"/>
    <col min="33" max="33" width="19.375" hidden="1" customWidth="1"/>
    <col min="34" max="34" width="6" hidden="1" customWidth="1"/>
    <col min="35" max="35" width="14.375" style="98" hidden="1" customWidth="1"/>
    <col min="36" max="36" width="6" style="98" hidden="1" customWidth="1"/>
    <col min="37" max="37" width="19" style="98" hidden="1" customWidth="1"/>
    <col min="38" max="38" width="5.875" style="98" hidden="1" customWidth="1"/>
    <col min="39" max="39" width="10.625" style="98" hidden="1" customWidth="1"/>
    <col min="40" max="40" width="5.875" style="98" hidden="1" customWidth="1"/>
    <col min="41" max="41" width="14.375" style="98" hidden="1" customWidth="1"/>
    <col min="42" max="42" width="8.875" style="98" hidden="1" customWidth="1"/>
    <col min="43" max="43" width="11.375" hidden="1" customWidth="1"/>
    <col min="44" max="44" width="6" hidden="1" customWidth="1"/>
    <col min="45" max="45" width="13.875" hidden="1" customWidth="1"/>
    <col min="46" max="46" width="6" hidden="1" customWidth="1"/>
    <col min="47" max="47" width="12.375" hidden="1" customWidth="1"/>
    <col min="48" max="48" width="5.875" hidden="1" customWidth="1"/>
    <col min="49" max="74" width="0" hidden="1" customWidth="1"/>
    <col min="75" max="16384" width="8.875" hidden="1"/>
  </cols>
  <sheetData>
    <row r="1" spans="1:47" ht="15.6" customHeight="1" x14ac:dyDescent="0.25">
      <c r="A1" s="253"/>
      <c r="B1" s="374" t="s">
        <v>371</v>
      </c>
      <c r="C1" s="374"/>
      <c r="D1" s="380" t="s">
        <v>372</v>
      </c>
      <c r="E1" s="380"/>
      <c r="F1" s="360" t="s">
        <v>373</v>
      </c>
      <c r="G1" s="360"/>
      <c r="H1" s="360"/>
      <c r="I1" s="360"/>
      <c r="J1" s="362" t="s">
        <v>374</v>
      </c>
      <c r="K1" s="362"/>
      <c r="L1" s="362"/>
      <c r="M1" s="362"/>
      <c r="N1" s="364" t="s">
        <v>15</v>
      </c>
      <c r="O1" s="364"/>
      <c r="P1" s="364"/>
      <c r="Q1" s="364"/>
      <c r="R1" s="397" t="s">
        <v>16</v>
      </c>
      <c r="S1" s="397"/>
      <c r="T1" s="397"/>
      <c r="U1" s="397"/>
      <c r="V1" s="397"/>
      <c r="W1" s="339" t="s">
        <v>375</v>
      </c>
      <c r="Z1" s="396" t="s">
        <v>18</v>
      </c>
      <c r="AA1" s="396"/>
      <c r="AB1" s="355" t="s">
        <v>19</v>
      </c>
      <c r="AC1" s="355"/>
      <c r="AD1" s="253"/>
      <c r="AE1" t="s">
        <v>371</v>
      </c>
      <c r="AG1" t="s">
        <v>372</v>
      </c>
      <c r="AI1" s="247" t="s">
        <v>373</v>
      </c>
      <c r="AK1" s="247" t="s">
        <v>374</v>
      </c>
      <c r="AM1" s="247" t="s">
        <v>15</v>
      </c>
      <c r="AO1" s="247" t="s">
        <v>16</v>
      </c>
      <c r="AQ1" s="247" t="s">
        <v>375</v>
      </c>
      <c r="AR1" s="98"/>
      <c r="AS1" s="247" t="s">
        <v>376</v>
      </c>
      <c r="AT1" s="98"/>
      <c r="AU1" s="247" t="s">
        <v>19</v>
      </c>
    </row>
    <row r="2" spans="1:47" s="44" customFormat="1" ht="15.6" customHeight="1" thickBot="1" x14ac:dyDescent="0.3">
      <c r="A2" s="244" t="s">
        <v>21</v>
      </c>
      <c r="B2" s="223" t="s">
        <v>23</v>
      </c>
      <c r="C2" s="224" t="s">
        <v>24</v>
      </c>
      <c r="D2" s="256" t="s">
        <v>23</v>
      </c>
      <c r="E2" s="256" t="s">
        <v>24</v>
      </c>
      <c r="F2" s="255" t="s">
        <v>23</v>
      </c>
      <c r="G2" s="255" t="s">
        <v>23</v>
      </c>
      <c r="H2" s="255" t="s">
        <v>23</v>
      </c>
      <c r="I2" s="255" t="s">
        <v>25</v>
      </c>
      <c r="J2" s="254" t="s">
        <v>23</v>
      </c>
      <c r="K2" s="254" t="s">
        <v>23</v>
      </c>
      <c r="L2" s="254" t="s">
        <v>23</v>
      </c>
      <c r="M2" s="254" t="s">
        <v>25</v>
      </c>
      <c r="N2" s="232" t="s">
        <v>23</v>
      </c>
      <c r="O2" s="232" t="s">
        <v>23</v>
      </c>
      <c r="P2" s="232" t="s">
        <v>23</v>
      </c>
      <c r="Q2" s="232" t="s">
        <v>26</v>
      </c>
      <c r="R2" s="234" t="s">
        <v>23</v>
      </c>
      <c r="S2" s="234" t="s">
        <v>23</v>
      </c>
      <c r="T2" s="234" t="s">
        <v>23</v>
      </c>
      <c r="U2" s="234" t="s">
        <v>23</v>
      </c>
      <c r="V2" s="234" t="s">
        <v>25</v>
      </c>
      <c r="W2" s="236" t="s">
        <v>27</v>
      </c>
      <c r="Z2" s="238" t="s">
        <v>23</v>
      </c>
      <c r="AA2" s="238" t="s">
        <v>27</v>
      </c>
      <c r="AB2" s="240" t="s">
        <v>23</v>
      </c>
      <c r="AC2" s="240" t="s">
        <v>27</v>
      </c>
      <c r="AD2" s="253"/>
      <c r="AE2"/>
      <c r="AF2"/>
      <c r="AG2"/>
      <c r="AH2"/>
      <c r="AI2" s="247"/>
      <c r="AJ2" s="247"/>
      <c r="AK2" s="247"/>
      <c r="AL2" s="247"/>
      <c r="AM2" s="247"/>
      <c r="AN2" s="247"/>
      <c r="AO2" s="247"/>
      <c r="AP2" s="247"/>
      <c r="AQ2" s="247"/>
      <c r="AR2" s="247"/>
      <c r="AS2" s="247"/>
      <c r="AT2" s="247"/>
      <c r="AU2" s="247"/>
    </row>
    <row r="3" spans="1:47" ht="15.75" x14ac:dyDescent="0.25">
      <c r="A3" s="398" t="str">
        <f>IF(Entries!B3="","",Entries!B3)</f>
        <v/>
      </c>
      <c r="B3" t="str" cm="1">
        <f t="array" ref="B3">_xlfn.IFS($AF3="","",VLOOKUP($AF3,entries_humorous,2,FALSE)=0,"[Empty]",$AF3&lt;&gt;"",VLOOKUP($AF3,entries_humorous,2,FALSE))</f>
        <v/>
      </c>
      <c r="C3" s="241" t="str" cm="1">
        <f t="array" ref="C3">_xlfn.IFS($AF3="","",VLOOKUP($AF3,Entries!$C3:$E38,3,FALSE)=0,"",$AF3&lt;&gt;"",VLOOKUP($AF3,Entries!$C3:$E38,3,FALSE))</f>
        <v/>
      </c>
      <c r="D3" t="str" cm="1">
        <f t="array" ref="D3">_xlfn.IFS($AH3="","",VLOOKUP($AH3,entries_dramatic,2,FALSE)=0,"[Empty]",$AH3&lt;&gt;"",VLOOKUP($AH3,entries_dramatic,2,FALSE))</f>
        <v/>
      </c>
      <c r="E3" s="241" t="str" cm="1">
        <f t="array" ref="E3">_xlfn.IFS($AH3="","",VLOOKUP($AH3,entries_dramatic,3,FALSE)=0,"",$AH3&lt;&gt;"",VLOOKUP($AH3,entries_dramatic,3,FALSE))</f>
        <v/>
      </c>
      <c r="F3" t="str" cm="1">
        <f t="array" ref="F3">_xlfn.IFS(AJ3="","",VLOOKUP(AJ3,entries_classical,2,FALSE)=0,"[Empty]",AJ3&lt;&gt;"",VLOOKUP(AJ3,entries_classical,2,FALSE))</f>
        <v/>
      </c>
      <c r="G3" t="str" cm="1">
        <f t="array" ref="G3">_xlfn.IFS(AJ3="","",VLOOKUP(AJ3,entries_classical,3,FALSE)=0,"",AJ3&lt;&gt;"",VLOOKUP(AJ3,entries_classical,3,FALSE))</f>
        <v/>
      </c>
      <c r="H3" t="str" cm="1">
        <f t="array" ref="H3">_xlfn.IFS(AJ3="","",VLOOKUP(AJ3,entries_classical,4,FALSE)=0,"",AJ3&lt;&gt;"",VLOOKUP(AJ3,entries_classical,4,FALSE))</f>
        <v/>
      </c>
      <c r="I3" s="241" t="str" cm="1">
        <f t="array" ref="I3">_xlfn.IFS(AJ3="","",VLOOKUP(AJ3,entries_classical,5,FALSE)=0,"",AJ3&lt;&gt;"",VLOOKUP(AJ3,entries_classical,5,FALSE))</f>
        <v/>
      </c>
      <c r="J3" t="str" cm="1">
        <f t="array" ref="J3">_xlfn.IFS(AL3="","",VLOOKUP(AL3,entries_contemp,2,FALSE)=0,"[Empty]",AL3&lt;&gt;"",VLOOKUP(AL3,entries_contemp,2,FALSE))</f>
        <v/>
      </c>
      <c r="K3" t="str" cm="1">
        <f t="array" ref="K3">_xlfn.IFS(AL3="","",VLOOKUP(AL3,entries_contemp,3,FALSE)=0,"",AL3&lt;&gt;"",VLOOKUP(AL3,entries_contemp,3,FALSE))</f>
        <v/>
      </c>
      <c r="L3" t="str" cm="1">
        <f t="array" ref="L3">_xlfn.IFS(AL3="","",VLOOKUP(AL3,entries_contemp,4,FALSE)=0,"",AL3&lt;&gt;"",VLOOKUP(AL3,entries_contemp,4,FALSE))</f>
        <v/>
      </c>
      <c r="M3" s="241" t="str" cm="1">
        <f t="array" ref="M3">_xlfn.IFS(AL3="","",VLOOKUP(AL3,entries_contemp,5,FALSE)=0,"",AL3&lt;&gt;"",VLOOKUP(AL3,entries_contemp,5,FALSE))</f>
        <v/>
      </c>
      <c r="N3" t="str" cm="1">
        <f t="array" ref="N3">_xlfn.IFS(AN3="","",VLOOKUP(AN3,entries_pantomime,2,FALSE)=0,"[Empty]",AN3&lt;&gt;"",VLOOKUP(AN3,entries_pantomime,2,FALSE))</f>
        <v/>
      </c>
      <c r="O3" t="str" cm="1">
        <f t="array" ref="O3">_xlfn.IFS(AN3="","",VLOOKUP(AN3,entries_pantomime,3,FALSE)=0,"",AN3&lt;&gt;"",VLOOKUP(AN3,entries_pantomime,3,FALSE))</f>
        <v/>
      </c>
      <c r="P3" t="str" cm="1">
        <f t="array" ref="P3">_xlfn.IFS(AN3="","",VLOOKUP(AN3,entries_pantomime,4,FALSE)=0,"",AN3&lt;&gt;"",VLOOKUP(AN3,entries_pantomime,4,FALSE))</f>
        <v/>
      </c>
      <c r="Q3" s="241" t="str" cm="1">
        <f t="array" ref="Q3">_xlfn.IFS(AN3="","",VLOOKUP(AN3,entries_pantomime,5,FALSE)=0,"",AN3&lt;&gt;"",VLOOKUP(AN3,entries_pantomime,5,FALSE))</f>
        <v/>
      </c>
      <c r="R3" t="str" cm="1">
        <f t="array" ref="R3">_xlfn.IFS(AP3="","",VLOOKUP(AP3,entries_musical,2,FALSE)=0,"[Empty]",AP3&lt;&gt;"",VLOOKUP(AP3,entries_musical,2,FALSE))</f>
        <v/>
      </c>
      <c r="S3" t="str" cm="1">
        <f t="array" ref="S3">_xlfn.IFS(AP3="","",VLOOKUP(AP3,entries_musical,3,FALSE)=0,"",AP3&lt;&gt;"",VLOOKUP(AP3,entries_musical,3,FALSE))</f>
        <v/>
      </c>
      <c r="T3" t="str" cm="1">
        <f t="array" ref="T3">_xlfn.IFS(AP3="","",VLOOKUP(AP3,entries_musical,4,FALSE)=0,"",AP3&lt;&gt;"",VLOOKUP(AP3,entries_musical,4,FALSE))</f>
        <v/>
      </c>
      <c r="U3" t="str" cm="1">
        <f t="array" ref="U3">_xlfn.IFS(AP3="","",VLOOKUP(AP3,entries_musical,5,FALSE)=0,"",AP3&lt;&gt;"",VLOOKUP(AP3,entries_musical,5,FALSE))</f>
        <v/>
      </c>
      <c r="V3" s="241" t="str" cm="1">
        <f t="array" ref="V3">_xlfn.IFS(AP3="","",VLOOKUP(AP3,entries_musical,6,FALSE)=0,"",AP3&lt;&gt;"",VLOOKUP(AP3,entries_musical,6,FALSE))</f>
        <v/>
      </c>
      <c r="W3" s="241" t="str" cm="1">
        <f t="array" ref="W3">_xlfn.IFS(AR3="","",VLOOKUP(AR3,entries_play,2,FALSE)=0,"[Empty]",AR3&lt;&gt;"",VLOOKUP(AR3,entries_play,2,FALSE))</f>
        <v/>
      </c>
      <c r="Z3" t="str" cm="1">
        <f t="array" ref="Z3">_xlfn.IFS(AT3="","",VLOOKUP(AT3,entries_costume,2,FALSE)=0,"[Empty]",AT3&lt;&gt;"",VLOOKUP(AT3,entries_costume,2,FALSE))</f>
        <v/>
      </c>
      <c r="AA3" s="241" t="str" cm="1">
        <f t="array" ref="AA3">_xlfn.IFS(AT3="","",VLOOKUP(AT3,entries_costume,3,FALSE)=0,"",AT3&lt;&gt;"",VLOOKUP(AT3,entries_costume,3,FALSE))</f>
        <v/>
      </c>
      <c r="AB3" t="str" cm="1">
        <f t="array" ref="AB3">_xlfn.IFS(AV3="","",VLOOKUP(AV3,entries_scenic,2,FALSE)=0,"[Empty]",AV3&lt;&gt;"",VLOOKUP(AV3,entries_scenic,2,FALSE))</f>
        <v/>
      </c>
      <c r="AC3" t="str" cm="1">
        <f t="array" ref="AC3">_xlfn.IFS(AV3="","",VLOOKUP(AV3,entries_scenic,3,FALSE)=0,"",AV3&lt;&gt;"",VLOOKUP(AV3,entries_scenic,3,FALSE))</f>
        <v/>
      </c>
      <c r="AE3" t="str" cm="1">
        <f t="array" aca="1" ref="AE3" ca="1">_xlfn._xlws.FILTER(Humorous!$B4:$C7,Humorous!$B4:$B7=1,"")</f>
        <v/>
      </c>
      <c r="AG3" t="str" cm="1">
        <f t="array" aca="1" ref="AG3" ca="1">_xlfn._xlws.FILTER(Dramatic!$B4:$C7,Dramatic!$B4:$B7=1,"")</f>
        <v/>
      </c>
      <c r="AI3" s="98" t="str" cm="1">
        <f t="array" aca="1" ref="AI3" ca="1">_xlfn._xlws.FILTER(Classical!$B4:$C7,Classical!$B4:$B7=1,"")</f>
        <v/>
      </c>
      <c r="AK3" s="98" t="str" cm="1">
        <f t="array" aca="1" ref="AK3" ca="1">_xlfn._xlws.FILTER(Contemporary!$B4:$C7,Contemporary!$B4:$B7=1,"")</f>
        <v/>
      </c>
      <c r="AM3" s="98" t="str" cm="1">
        <f t="array" aca="1" ref="AM3" ca="1">_xlfn._xlws.FILTER(Pantomime!$B4:$C7,Pantomime!$B4:$B7=1,"")</f>
        <v/>
      </c>
      <c r="AO3" s="98" t="str" cm="1">
        <f t="array" aca="1" ref="AO3" ca="1">_xlfn._xlws.FILTER(Musical!$B4:$C7,Musical!$B4:$B7=1,"")</f>
        <v/>
      </c>
      <c r="AQ3" s="98" t="str" cm="1">
        <f t="array" ref="AQ3">_xlfn._xlws.FILTER('One Act'!$B4:$C7,'One Act'!$B4:$B7=1,"")</f>
        <v/>
      </c>
      <c r="AR3" s="98"/>
      <c r="AS3" s="98" t="str" cm="1">
        <f t="array" ref="AS3">_xlfn._xlws.FILTER(Costume!$B4:$C7,Costume!$B4:$B7=1,"")</f>
        <v/>
      </c>
      <c r="AT3" s="98"/>
      <c r="AU3" s="98" t="str" cm="1">
        <f t="array" ref="AU3">_xlfn._xlws.FILTER(Scenic!$B4:$C7,Scenic!$B4:$B7=1,"")</f>
        <v/>
      </c>
    </row>
    <row r="4" spans="1:47" ht="15.75" x14ac:dyDescent="0.25">
      <c r="A4" s="398"/>
      <c r="B4" t="str" cm="1">
        <f t="array" ref="B4">_xlfn.IFS($AF4="","",VLOOKUP($AF4,entries_humorous,2,FALSE)=0,"[Empty]",$AF4&lt;&gt;"",VLOOKUP($AF4,entries_humorous,2,FALSE))</f>
        <v/>
      </c>
      <c r="C4" s="241" t="str" cm="1">
        <f t="array" ref="C4">_xlfn.IFS($AF4="","",VLOOKUP($AF4,Entries!$C4:$E39,3,FALSE)=0,"",$AF4&lt;&gt;"",VLOOKUP($AF4,Entries!$C4:$E39,3,FALSE))</f>
        <v/>
      </c>
      <c r="D4" t="str" cm="1">
        <f t="array" ref="D4">_xlfn.IFS($AH4="","",VLOOKUP($AH4,entries_dramatic,2,FALSE)=0,"[Empty]",$AH4&lt;&gt;"",VLOOKUP($AH4,entries_dramatic,2,FALSE))</f>
        <v/>
      </c>
      <c r="E4" s="241" t="str" cm="1">
        <f t="array" ref="E4">_xlfn.IFS($AH4="","",VLOOKUP($AH4,entries_dramatic,3,FALSE)=0,"",$AH4&lt;&gt;"",VLOOKUP($AH4,entries_dramatic,3,FALSE))</f>
        <v/>
      </c>
      <c r="F4" t="str" cm="1">
        <f t="array" ref="F4">_xlfn.IFS(AJ4="","",VLOOKUP(AJ4,entries_classical,2,FALSE)=0,"[Empty]",AJ4&lt;&gt;"",VLOOKUP(AJ4,entries_classical,2,FALSE))</f>
        <v/>
      </c>
      <c r="G4" t="str" cm="1">
        <f t="array" ref="G4">_xlfn.IFS(AJ4="","",VLOOKUP(AJ4,entries_classical,3,FALSE)=0,"",AJ4&lt;&gt;"",VLOOKUP(AJ4,entries_classical,3,FALSE))</f>
        <v/>
      </c>
      <c r="H4" t="str" cm="1">
        <f t="array" ref="H4">_xlfn.IFS(AJ4="","",VLOOKUP(AJ4,entries_classical,4,FALSE)=0,"",AJ4&lt;&gt;"",VLOOKUP(AJ4,entries_classical,4,FALSE))</f>
        <v/>
      </c>
      <c r="I4" s="241" t="str" cm="1">
        <f t="array" ref="I4">_xlfn.IFS(AJ4="","",VLOOKUP(AJ4,entries_classical,5,FALSE)=0,"",AJ4&lt;&gt;"",VLOOKUP(AJ4,entries_classical,5,FALSE))</f>
        <v/>
      </c>
      <c r="J4" t="str" cm="1">
        <f t="array" ref="J4">_xlfn.IFS(AL4="","",VLOOKUP(AL4,entries_contemp,2,FALSE)=0,"[Empty]",AL4&lt;&gt;"",VLOOKUP(AL4,entries_contemp,2,FALSE))</f>
        <v/>
      </c>
      <c r="K4" t="str" cm="1">
        <f t="array" ref="K4">_xlfn.IFS(AL4="","",VLOOKUP(AL4,entries_contemp,3,FALSE)=0,"",AL4&lt;&gt;"",VLOOKUP(AL4,entries_contemp,3,FALSE))</f>
        <v/>
      </c>
      <c r="L4" t="str" cm="1">
        <f t="array" ref="L4">_xlfn.IFS(AL4="","",VLOOKUP(AL4,entries_contemp,4,FALSE)=0,"",AL4&lt;&gt;"",VLOOKUP(AL4,entries_contemp,4,FALSE))</f>
        <v/>
      </c>
      <c r="M4" s="241" t="str" cm="1">
        <f t="array" ref="M4">_xlfn.IFS(AL4="","",VLOOKUP(AL4,entries_contemp,5,FALSE)=0,"",AL4&lt;&gt;"",VLOOKUP(AL4,entries_contemp,5,FALSE))</f>
        <v/>
      </c>
      <c r="N4" t="str" cm="1">
        <f t="array" ref="N4">_xlfn.IFS(AN4="","",VLOOKUP(AN4,entries_pantomime,2,FALSE)=0,"[Empty]",AN4&lt;&gt;"",VLOOKUP(AN4,entries_pantomime,2,FALSE))</f>
        <v/>
      </c>
      <c r="O4" t="str" cm="1">
        <f t="array" ref="O4">_xlfn.IFS(AN4="","",VLOOKUP(AN4,entries_pantomime,3,FALSE)=0,"",AN4&lt;&gt;"",VLOOKUP(AN4,entries_pantomime,3,FALSE))</f>
        <v/>
      </c>
      <c r="P4" t="str" cm="1">
        <f t="array" ref="P4">_xlfn.IFS(AN4="","",VLOOKUP(AN4,entries_pantomime,4,FALSE)=0,"",AN4&lt;&gt;"",VLOOKUP(AN4,entries_pantomime,4,FALSE))</f>
        <v/>
      </c>
      <c r="Q4" s="241" t="str" cm="1">
        <f t="array" ref="Q4">_xlfn.IFS(AN4="","",VLOOKUP(AN4,entries_pantomime,5,FALSE)=0,"",AN4&lt;&gt;"",VLOOKUP(AN4,entries_pantomime,5,FALSE))</f>
        <v/>
      </c>
      <c r="R4" t="str" cm="1">
        <f t="array" ref="R4">_xlfn.IFS(AP4="","",VLOOKUP(AP4,entries_musical,2,FALSE)=0,"[Empty]",AP4&lt;&gt;"",VLOOKUP(AP4,entries_musical,2,FALSE))</f>
        <v/>
      </c>
      <c r="S4" t="str" cm="1">
        <f t="array" ref="S4">_xlfn.IFS(AP4="","",VLOOKUP(AP4,entries_musical,3,FALSE)=0,"",AP4&lt;&gt;"",VLOOKUP(AP4,entries_musical,3,FALSE))</f>
        <v/>
      </c>
      <c r="T4" t="str" cm="1">
        <f t="array" ref="T4">_xlfn.IFS(AP4="","",VLOOKUP(AP4,entries_musical,4,FALSE)=0,"",AP4&lt;&gt;"",VLOOKUP(AP4,entries_musical,4,FALSE))</f>
        <v/>
      </c>
      <c r="U4" t="str" cm="1">
        <f t="array" ref="U4">_xlfn.IFS(AP4="","",VLOOKUP(AP4,entries_musical,5,FALSE)=0,"",AP4&lt;&gt;"",VLOOKUP(AP4,entries_musical,5,FALSE))</f>
        <v/>
      </c>
      <c r="V4" s="241" t="str" cm="1">
        <f t="array" ref="V4">_xlfn.IFS(AP4="","",VLOOKUP(AP4,entries_musical,6,FALSE)=0,"",AP4&lt;&gt;"",VLOOKUP(AP4,entries_musical,6,FALSE))</f>
        <v/>
      </c>
      <c r="W4" s="241"/>
      <c r="Z4" t="str" cm="1">
        <f t="array" ref="Z4">_xlfn.IFS(AT4="","",VLOOKUP(AT4,entries_costume,2,FALSE)=0,"[Empty]",AT4&lt;&gt;"",VLOOKUP(AT4,entries_costume,2,FALSE))</f>
        <v/>
      </c>
      <c r="AA4" s="241" t="str" cm="1">
        <f t="array" ref="AA4">_xlfn.IFS(AT4="","",VLOOKUP(AT4,entries_costume,3,FALSE)=0,"",AT4&lt;&gt;"",VLOOKUP(AT4,entries_costume,3,FALSE))</f>
        <v/>
      </c>
      <c r="AB4" t="str" cm="1">
        <f t="array" ref="AB4">_xlfn.IFS(AV4="","",VLOOKUP(AV4,entries_scenic,2,FALSE)=0,"[Empty]",AV4&lt;&gt;"",VLOOKUP(AV4,entries_scenic,2,FALSE))</f>
        <v/>
      </c>
      <c r="AC4" t="str" cm="1">
        <f t="array" ref="AC4">_xlfn.IFS(AV4="","",VLOOKUP(AV4,entries_scenic,3,FALSE)=0,"",AV4&lt;&gt;"",VLOOKUP(AV4,entries_scenic,3,FALSE))</f>
        <v/>
      </c>
      <c r="AQ4" s="98"/>
      <c r="AR4" s="98"/>
      <c r="AS4" s="98"/>
      <c r="AT4" s="98"/>
      <c r="AU4" s="98"/>
    </row>
    <row r="5" spans="1:47" ht="15.75" x14ac:dyDescent="0.25">
      <c r="A5" s="398"/>
      <c r="B5" t="str" cm="1">
        <f t="array" ref="B5">_xlfn.IFS($AF5="","",VLOOKUP($AF5,entries_humorous,2,FALSE)=0,"[Empty]",$AF5&lt;&gt;"",VLOOKUP($AF5,entries_humorous,2,FALSE))</f>
        <v/>
      </c>
      <c r="C5" s="241" t="str" cm="1">
        <f t="array" ref="C5">_xlfn.IFS($AF5="","",VLOOKUP($AF5,Entries!$C5:$E40,3,FALSE)=0,"",$AF5&lt;&gt;"",VLOOKUP($AF5,Entries!$C5:$E40,3,FALSE))</f>
        <v/>
      </c>
      <c r="D5" t="str" cm="1">
        <f t="array" ref="D5">_xlfn.IFS($AH5="","",VLOOKUP($AH5,entries_dramatic,2,FALSE)=0,"[Empty]",$AH5&lt;&gt;"",VLOOKUP($AH5,entries_dramatic,2,FALSE))</f>
        <v/>
      </c>
      <c r="E5" s="241" t="str" cm="1">
        <f t="array" ref="E5">_xlfn.IFS($AH5="","",VLOOKUP($AH5,entries_dramatic,3,FALSE)=0,"",$AH5&lt;&gt;"",VLOOKUP($AH5,entries_dramatic,3,FALSE))</f>
        <v/>
      </c>
      <c r="F5" t="str" cm="1">
        <f t="array" ref="F5">_xlfn.IFS(AJ5="","",VLOOKUP(AJ5,entries_classical,2,FALSE)=0,"[Empty]",AJ5&lt;&gt;"",VLOOKUP(AJ5,entries_classical,2,FALSE))</f>
        <v/>
      </c>
      <c r="G5" t="str" cm="1">
        <f t="array" ref="G5">_xlfn.IFS(AJ5="","",VLOOKUP(AJ5,entries_classical,3,FALSE)=0,"",AJ5&lt;&gt;"",VLOOKUP(AJ5,entries_classical,3,FALSE))</f>
        <v/>
      </c>
      <c r="H5" t="str" cm="1">
        <f t="array" ref="H5">_xlfn.IFS(AJ5="","",VLOOKUP(AJ5,entries_classical,4,FALSE)=0,"",AJ5&lt;&gt;"",VLOOKUP(AJ5,entries_classical,4,FALSE))</f>
        <v/>
      </c>
      <c r="I5" s="241" t="str" cm="1">
        <f t="array" ref="I5">_xlfn.IFS(AJ5="","",VLOOKUP(AJ5,entries_classical,5,FALSE)=0,"",AJ5&lt;&gt;"",VLOOKUP(AJ5,entries_classical,5,FALSE))</f>
        <v/>
      </c>
      <c r="J5" t="str" cm="1">
        <f t="array" ref="J5">_xlfn.IFS(AL5="","",VLOOKUP(AL5,entries_contemp,2,FALSE)=0,"[Empty]",AL5&lt;&gt;"",VLOOKUP(AL5,entries_contemp,2,FALSE))</f>
        <v/>
      </c>
      <c r="K5" t="str" cm="1">
        <f t="array" ref="K5">_xlfn.IFS(AL5="","",VLOOKUP(AL5,entries_contemp,3,FALSE)=0,"",AL5&lt;&gt;"",VLOOKUP(AL5,entries_contemp,3,FALSE))</f>
        <v/>
      </c>
      <c r="L5" t="str" cm="1">
        <f t="array" ref="L5">_xlfn.IFS(AL5="","",VLOOKUP(AL5,entries_contemp,4,FALSE)=0,"",AL5&lt;&gt;"",VLOOKUP(AL5,entries_contemp,4,FALSE))</f>
        <v/>
      </c>
      <c r="M5" s="241" t="str" cm="1">
        <f t="array" ref="M5">_xlfn.IFS(AL5="","",VLOOKUP(AL5,entries_contemp,5,FALSE)=0,"",AL5&lt;&gt;"",VLOOKUP(AL5,entries_contemp,5,FALSE))</f>
        <v/>
      </c>
      <c r="N5" t="str" cm="1">
        <f t="array" ref="N5">_xlfn.IFS(AN5="","",VLOOKUP(AN5,entries_pantomime,2,FALSE)=0,"[Empty]",AN5&lt;&gt;"",VLOOKUP(AN5,entries_pantomime,2,FALSE))</f>
        <v/>
      </c>
      <c r="O5" t="str" cm="1">
        <f t="array" ref="O5">_xlfn.IFS(AN5="","",VLOOKUP(AN5,entries_pantomime,3,FALSE)=0,"",AN5&lt;&gt;"",VLOOKUP(AN5,entries_pantomime,3,FALSE))</f>
        <v/>
      </c>
      <c r="P5" t="str" cm="1">
        <f t="array" ref="P5">_xlfn.IFS(AN5="","",VLOOKUP(AN5,entries_pantomime,4,FALSE)=0,"",AN5&lt;&gt;"",VLOOKUP(AN5,entries_pantomime,4,FALSE))</f>
        <v/>
      </c>
      <c r="Q5" s="241" t="str" cm="1">
        <f t="array" ref="Q5">_xlfn.IFS(AN5="","",VLOOKUP(AN5,entries_pantomime,5,FALSE)=0,"",AN5&lt;&gt;"",VLOOKUP(AN5,entries_pantomime,5,FALSE))</f>
        <v/>
      </c>
      <c r="R5" t="str" cm="1">
        <f t="array" ref="R5">_xlfn.IFS(AP5="","",VLOOKUP(AP5,entries_musical,2,FALSE)=0,"[Empty]",AP5&lt;&gt;"",VLOOKUP(AP5,entries_musical,2,FALSE))</f>
        <v/>
      </c>
      <c r="S5" t="str" cm="1">
        <f t="array" ref="S5">_xlfn.IFS(AP5="","",VLOOKUP(AP5,entries_musical,3,FALSE)=0,"",AP5&lt;&gt;"",VLOOKUP(AP5,entries_musical,3,FALSE))</f>
        <v/>
      </c>
      <c r="T5" t="str" cm="1">
        <f t="array" ref="T5">_xlfn.IFS(AP5="","",VLOOKUP(AP5,entries_musical,4,FALSE)=0,"",AP5&lt;&gt;"",VLOOKUP(AP5,entries_musical,4,FALSE))</f>
        <v/>
      </c>
      <c r="U5" t="str" cm="1">
        <f t="array" ref="U5">_xlfn.IFS(AP5="","",VLOOKUP(AP5,entries_musical,5,FALSE)=0,"",AP5&lt;&gt;"",VLOOKUP(AP5,entries_musical,5,FALSE))</f>
        <v/>
      </c>
      <c r="V5" s="241" t="str" cm="1">
        <f t="array" ref="V5">_xlfn.IFS(AP5="","",VLOOKUP(AP5,entries_musical,6,FALSE)=0,"",AP5&lt;&gt;"",VLOOKUP(AP5,entries_musical,6,FALSE))</f>
        <v/>
      </c>
      <c r="W5" s="241"/>
      <c r="Z5" t="str" cm="1">
        <f t="array" ref="Z5">_xlfn.IFS(AT5="","",VLOOKUP(AT5,entries_costume,2,FALSE)=0,"[Empty]",AT5&lt;&gt;"",VLOOKUP(AT5,entries_costume,2,FALSE))</f>
        <v/>
      </c>
      <c r="AA5" s="241" t="str" cm="1">
        <f t="array" ref="AA5">_xlfn.IFS(AT5="","",VLOOKUP(AT5,entries_costume,3,FALSE)=0,"",AT5&lt;&gt;"",VLOOKUP(AT5,entries_costume,3,FALSE))</f>
        <v/>
      </c>
      <c r="AB5" t="str" cm="1">
        <f t="array" ref="AB5">_xlfn.IFS(AV5="","",VLOOKUP(AV5,entries_scenic,2,FALSE)=0,"[Empty]",AV5&lt;&gt;"",VLOOKUP(AV5,entries_scenic,2,FALSE))</f>
        <v/>
      </c>
      <c r="AC5" t="str" cm="1">
        <f t="array" ref="AC5">_xlfn.IFS(AV5="","",VLOOKUP(AV5,entries_scenic,3,FALSE)=0,"",AV5&lt;&gt;"",VLOOKUP(AV5,entries_scenic,3,FALSE))</f>
        <v/>
      </c>
      <c r="AQ5" s="98"/>
      <c r="AR5" s="98"/>
      <c r="AS5" s="98"/>
      <c r="AT5" s="98"/>
      <c r="AU5" s="98"/>
    </row>
    <row r="6" spans="1:47" ht="16.5" thickBot="1" x14ac:dyDescent="0.3">
      <c r="A6" s="399"/>
      <c r="B6" s="242" t="str" cm="1">
        <f t="array" ref="B6">_xlfn.IFS($AF6="","",VLOOKUP($AF6,entries_humorous,2,FALSE)=0,"[Empty]",$AF6&lt;&gt;"",VLOOKUP($AF6,entries_humorous,2,FALSE))</f>
        <v/>
      </c>
      <c r="C6" s="243" t="str" cm="1">
        <f t="array" ref="C6">_xlfn.IFS($AF6="","",VLOOKUP($AF6,Entries!$C6:$E41,3,FALSE)=0,"",$AF6&lt;&gt;"",VLOOKUP($AF6,Entries!$C6:$E41,3,FALSE))</f>
        <v/>
      </c>
      <c r="D6" s="242" t="str" cm="1">
        <f t="array" ref="D6">_xlfn.IFS($AH6="","",VLOOKUP($AH6,entries_dramatic,2,FALSE)=0,"[Empty]",$AH6&lt;&gt;"",VLOOKUP($AH6,entries_dramatic,2,FALSE))</f>
        <v/>
      </c>
      <c r="E6" s="243" t="str" cm="1">
        <f t="array" ref="E6">_xlfn.IFS($AH6="","",VLOOKUP($AH6,entries_dramatic,3,FALSE)=0,"",$AH6&lt;&gt;"",VLOOKUP($AH6,entries_dramatic,3,FALSE))</f>
        <v/>
      </c>
      <c r="F6" s="242" t="str" cm="1">
        <f t="array" ref="F6">_xlfn.IFS(AJ6="","",VLOOKUP(AJ6,entries_classical,2,FALSE)=0,"[Empty]",AJ6&lt;&gt;"",VLOOKUP(AJ6,entries_classical,2,FALSE))</f>
        <v/>
      </c>
      <c r="G6" s="242" t="str" cm="1">
        <f t="array" ref="G6">_xlfn.IFS(AJ6="","",VLOOKUP(AJ6,entries_classical,3,FALSE)=0,"",AJ6&lt;&gt;"",VLOOKUP(AJ6,entries_classical,3,FALSE))</f>
        <v/>
      </c>
      <c r="H6" s="242" t="str" cm="1">
        <f t="array" ref="H6">_xlfn.IFS(AJ6="","",VLOOKUP(AJ6,entries_classical,4,FALSE)=0,"",AJ6&lt;&gt;"",VLOOKUP(AJ6,entries_classical,4,FALSE))</f>
        <v/>
      </c>
      <c r="I6" s="243" t="str" cm="1">
        <f t="array" ref="I6">_xlfn.IFS(AJ6="","",VLOOKUP(AJ6,entries_classical,5,FALSE)=0,"",AJ6&lt;&gt;"",VLOOKUP(AJ6,entries_classical,5,FALSE))</f>
        <v/>
      </c>
      <c r="J6" s="242" t="str" cm="1">
        <f t="array" ref="J6">_xlfn.IFS(AL6="","",VLOOKUP(AL6,entries_contemp,2,FALSE)=0,"[Empty]",AL6&lt;&gt;"",VLOOKUP(AL6,entries_contemp,2,FALSE))</f>
        <v/>
      </c>
      <c r="K6" s="242" t="str" cm="1">
        <f t="array" ref="K6">_xlfn.IFS(AL6="","",VLOOKUP(AL6,entries_contemp,3,FALSE)=0,"",AL6&lt;&gt;"",VLOOKUP(AL6,entries_contemp,3,FALSE))</f>
        <v/>
      </c>
      <c r="L6" s="242" t="str" cm="1">
        <f t="array" ref="L6">_xlfn.IFS(AL6="","",VLOOKUP(AL6,entries_contemp,4,FALSE)=0,"",AL6&lt;&gt;"",VLOOKUP(AL6,entries_contemp,4,FALSE))</f>
        <v/>
      </c>
      <c r="M6" s="243" t="str" cm="1">
        <f t="array" ref="M6">_xlfn.IFS(AL6="","",VLOOKUP(AL6,entries_contemp,5,FALSE)=0,"",AL6&lt;&gt;"",VLOOKUP(AL6,entries_contemp,5,FALSE))</f>
        <v/>
      </c>
      <c r="N6" s="242" t="str" cm="1">
        <f t="array" ref="N6">_xlfn.IFS(AN6="","",VLOOKUP(AN6,entries_pantomime,2,FALSE)=0,"[Empty]",AN6&lt;&gt;"",VLOOKUP(AN6,entries_pantomime,2,FALSE))</f>
        <v/>
      </c>
      <c r="O6" s="242" t="str" cm="1">
        <f t="array" ref="O6">_xlfn.IFS(AN6="","",VLOOKUP(AN6,entries_pantomime,3,FALSE)=0,"",AN6&lt;&gt;"",VLOOKUP(AN6,entries_pantomime,3,FALSE))</f>
        <v/>
      </c>
      <c r="P6" s="242" t="str" cm="1">
        <f t="array" ref="P6">_xlfn.IFS(AN6="","",VLOOKUP(AN6,entries_pantomime,4,FALSE)=0,"",AN6&lt;&gt;"",VLOOKUP(AN6,entries_pantomime,4,FALSE))</f>
        <v/>
      </c>
      <c r="Q6" s="243" t="str" cm="1">
        <f t="array" ref="Q6">_xlfn.IFS(AN6="","",VLOOKUP(AN6,entries_pantomime,5,FALSE)=0,"",AN6&lt;&gt;"",VLOOKUP(AN6,entries_pantomime,5,FALSE))</f>
        <v/>
      </c>
      <c r="R6" s="242" t="str" cm="1">
        <f t="array" ref="R6">_xlfn.IFS(AP6="","",VLOOKUP(AP6,entries_musical,2,FALSE)=0,"[Empty]",AP6&lt;&gt;"",VLOOKUP(AP6,entries_musical,2,FALSE))</f>
        <v/>
      </c>
      <c r="S6" s="242" t="str" cm="1">
        <f t="array" ref="S6">_xlfn.IFS(AP6="","",VLOOKUP(AP6,entries_musical,3,FALSE)=0,"",AP6&lt;&gt;"",VLOOKUP(AP6,entries_musical,3,FALSE))</f>
        <v/>
      </c>
      <c r="T6" s="242" t="str" cm="1">
        <f t="array" ref="T6">_xlfn.IFS(AP6="","",VLOOKUP(AP6,entries_musical,4,FALSE)=0,"",AP6&lt;&gt;"",VLOOKUP(AP6,entries_musical,4,FALSE))</f>
        <v/>
      </c>
      <c r="U6" s="242" t="str" cm="1">
        <f t="array" ref="U6">_xlfn.IFS(AP6="","",VLOOKUP(AP6,entries_musical,5,FALSE)=0,"",AP6&lt;&gt;"",VLOOKUP(AP6,entries_musical,5,FALSE))</f>
        <v/>
      </c>
      <c r="V6" s="243" t="str" cm="1">
        <f t="array" ref="V6">_xlfn.IFS(AP6="","",VLOOKUP(AP6,entries_musical,6,FALSE)=0,"",AP6&lt;&gt;"",VLOOKUP(AP6,entries_musical,6,FALSE))</f>
        <v/>
      </c>
      <c r="W6" s="243"/>
      <c r="Z6" s="242" t="str" cm="1">
        <f t="array" ref="Z6">_xlfn.IFS(AT6="","",VLOOKUP(AT6,entries_costume,2,FALSE)=0,"[Empty]",AT6&lt;&gt;"",VLOOKUP(AT6,entries_costume,2,FALSE))</f>
        <v/>
      </c>
      <c r="AA6" s="243" t="str" cm="1">
        <f t="array" ref="AA6">_xlfn.IFS(AT6="","",VLOOKUP(AT6,entries_costume,3,FALSE)=0,"",AT6&lt;&gt;"",VLOOKUP(AT6,entries_costume,3,FALSE))</f>
        <v/>
      </c>
      <c r="AB6" s="242" t="str" cm="1">
        <f t="array" ref="AB6">_xlfn.IFS(AV6="","",VLOOKUP(AV6,entries_scenic,2,FALSE)=0,"[Empty]",AV6&lt;&gt;"",VLOOKUP(AV6,entries_scenic,2,FALSE))</f>
        <v/>
      </c>
      <c r="AC6" s="242" t="str" cm="1">
        <f t="array" ref="AC6">_xlfn.IFS(AV6="","",VLOOKUP(AV6,entries_scenic,3,FALSE)=0,"",AV6&lt;&gt;"",VLOOKUP(AV6,entries_scenic,3,FALSE))</f>
        <v/>
      </c>
      <c r="AQ6" s="98"/>
      <c r="AR6" s="98"/>
      <c r="AS6" s="98"/>
      <c r="AT6" s="98"/>
      <c r="AU6" s="98"/>
    </row>
    <row r="7" spans="1:47" ht="15.75" x14ac:dyDescent="0.25">
      <c r="A7" s="398" t="str">
        <f>IF(Entries!B7="","",Entries!B7)</f>
        <v/>
      </c>
      <c r="B7" t="str" cm="1">
        <f t="array" ref="B7">_xlfn.IFS($AF7="","",VLOOKUP($AF7,entries_humorous,2,FALSE)=0,"[Empty]",$AF7&lt;&gt;"",VLOOKUP($AF7,entries_humorous,2,FALSE))</f>
        <v/>
      </c>
      <c r="C7" s="241" t="str" cm="1">
        <f t="array" ref="C7">_xlfn.IFS($AF7="","",VLOOKUP($AF7,Entries!$C7:$E42,3,FALSE)=0,"",$AF7&lt;&gt;"",VLOOKUP($AF7,Entries!$C7:$E42,3,FALSE))</f>
        <v/>
      </c>
      <c r="D7" t="str" cm="1">
        <f t="array" ref="D7">_xlfn.IFS($AH7="","",VLOOKUP($AH7,entries_dramatic,2,FALSE)=0,"[Empty]",$AH7&lt;&gt;"",VLOOKUP($AH7,entries_dramatic,2,FALSE))</f>
        <v/>
      </c>
      <c r="E7" s="241" t="str" cm="1">
        <f t="array" ref="E7">_xlfn.IFS($AH7="","",VLOOKUP($AH7,entries_dramatic,3,FALSE)=0,"",$AH7&lt;&gt;"",VLOOKUP($AH7,entries_dramatic,3,FALSE))</f>
        <v/>
      </c>
      <c r="F7" t="str" cm="1">
        <f t="array" ref="F7">_xlfn.IFS(AJ7="","",VLOOKUP(AJ7,entries_classical,2,FALSE)=0,"[Empty]",AJ7&lt;&gt;"",VLOOKUP(AJ7,entries_classical,2,FALSE))</f>
        <v/>
      </c>
      <c r="G7" t="str" cm="1">
        <f t="array" ref="G7">_xlfn.IFS(AJ7="","",VLOOKUP(AJ7,entries_classical,3,FALSE)=0,"",AJ7&lt;&gt;"",VLOOKUP(AJ7,entries_classical,3,FALSE))</f>
        <v/>
      </c>
      <c r="H7" t="str" cm="1">
        <f t="array" ref="H7">_xlfn.IFS(AJ7="","",VLOOKUP(AJ7,entries_classical,4,FALSE)=0,"",AJ7&lt;&gt;"",VLOOKUP(AJ7,entries_classical,4,FALSE))</f>
        <v/>
      </c>
      <c r="I7" s="241" t="str" cm="1">
        <f t="array" ref="I7">_xlfn.IFS(AJ7="","",VLOOKUP(AJ7,entries_classical,5,FALSE)=0,"",AJ7&lt;&gt;"",VLOOKUP(AJ7,entries_classical,5,FALSE))</f>
        <v/>
      </c>
      <c r="J7" t="str" cm="1">
        <f t="array" ref="J7">_xlfn.IFS(AL7="","",VLOOKUP(AL7,entries_contemp,2,FALSE)=0,"[Empty]",AL7&lt;&gt;"",VLOOKUP(AL7,entries_contemp,2,FALSE))</f>
        <v/>
      </c>
      <c r="K7" t="str" cm="1">
        <f t="array" ref="K7">_xlfn.IFS(AL7="","",VLOOKUP(AL7,entries_contemp,3,FALSE)=0,"",AL7&lt;&gt;"",VLOOKUP(AL7,entries_contemp,3,FALSE))</f>
        <v/>
      </c>
      <c r="L7" t="str" cm="1">
        <f t="array" ref="L7">_xlfn.IFS(AL7="","",VLOOKUP(AL7,entries_contemp,4,FALSE)=0,"",AL7&lt;&gt;"",VLOOKUP(AL7,entries_contemp,4,FALSE))</f>
        <v/>
      </c>
      <c r="M7" s="241" t="str" cm="1">
        <f t="array" ref="M7">_xlfn.IFS(AL7="","",VLOOKUP(AL7,entries_contemp,5,FALSE)=0,"",AL7&lt;&gt;"",VLOOKUP(AL7,entries_contemp,5,FALSE))</f>
        <v/>
      </c>
      <c r="N7" t="str" cm="1">
        <f t="array" ref="N7">_xlfn.IFS(AN7="","",VLOOKUP(AN7,entries_pantomime,2,FALSE)=0,"[Empty]",AN7&lt;&gt;"",VLOOKUP(AN7,entries_pantomime,2,FALSE))</f>
        <v/>
      </c>
      <c r="O7" t="str" cm="1">
        <f t="array" ref="O7">_xlfn.IFS(AN7="","",VLOOKUP(AN7,entries_pantomime,3,FALSE)=0,"",AN7&lt;&gt;"",VLOOKUP(AN7,entries_pantomime,3,FALSE))</f>
        <v/>
      </c>
      <c r="P7" t="str" cm="1">
        <f t="array" ref="P7">_xlfn.IFS(AN7="","",VLOOKUP(AN7,entries_pantomime,4,FALSE)=0,"",AN7&lt;&gt;"",VLOOKUP(AN7,entries_pantomime,4,FALSE))</f>
        <v/>
      </c>
      <c r="Q7" s="241" t="str" cm="1">
        <f t="array" ref="Q7">_xlfn.IFS(AN7="","",VLOOKUP(AN7,entries_pantomime,5,FALSE)=0,"",AN7&lt;&gt;"",VLOOKUP(AN7,entries_pantomime,5,FALSE))</f>
        <v/>
      </c>
      <c r="R7" t="str" cm="1">
        <f t="array" ref="R7">_xlfn.IFS(AP7="","",VLOOKUP(AP7,entries_musical,2,FALSE)=0,"[Empty]",AP7&lt;&gt;"",VLOOKUP(AP7,entries_musical,2,FALSE))</f>
        <v/>
      </c>
      <c r="S7" t="str" cm="1">
        <f t="array" ref="S7">_xlfn.IFS(AP7="","",VLOOKUP(AP7,entries_musical,3,FALSE)=0,"",AP7&lt;&gt;"",VLOOKUP(AP7,entries_musical,3,FALSE))</f>
        <v/>
      </c>
      <c r="T7" t="str" cm="1">
        <f t="array" ref="T7">_xlfn.IFS(AP7="","",VLOOKUP(AP7,entries_musical,4,FALSE)=0,"",AP7&lt;&gt;"",VLOOKUP(AP7,entries_musical,4,FALSE))</f>
        <v/>
      </c>
      <c r="U7" t="str" cm="1">
        <f t="array" ref="U7">_xlfn.IFS(AP7="","",VLOOKUP(AP7,entries_musical,5,FALSE)=0,"",AP7&lt;&gt;"",VLOOKUP(AP7,entries_musical,5,FALSE))</f>
        <v/>
      </c>
      <c r="V7" s="241" t="str" cm="1">
        <f t="array" ref="V7">_xlfn.IFS(AP7="","",VLOOKUP(AP7,entries_musical,6,FALSE)=0,"",AP7&lt;&gt;"",VLOOKUP(AP7,entries_musical,6,FALSE))</f>
        <v/>
      </c>
      <c r="W7" s="241" t="str" cm="1">
        <f t="array" ref="W7">_xlfn.IFS(AR7="","",VLOOKUP(AR7,entries_play,2,FALSE)=0,"[Empty]",AR7&lt;&gt;"",VLOOKUP(AR7,entries_play,2,FALSE))</f>
        <v/>
      </c>
      <c r="Z7" t="str" cm="1">
        <f t="array" ref="Z7">_xlfn.IFS(AT7="","",VLOOKUP(AT7,entries_costume,2,FALSE)=0,"[Empty]",AT7&lt;&gt;"",VLOOKUP(AT7,entries_costume,2,FALSE))</f>
        <v/>
      </c>
      <c r="AA7" s="241" t="str" cm="1">
        <f t="array" ref="AA7">_xlfn.IFS(AT7="","",VLOOKUP(AT7,entries_costume,3,FALSE)=0,"",AT7&lt;&gt;"",VLOOKUP(AT7,entries_costume,3,FALSE))</f>
        <v/>
      </c>
      <c r="AB7" t="str" cm="1">
        <f t="array" ref="AB7">_xlfn.IFS(AV7="","",VLOOKUP(AV7,entries_scenic,2,FALSE)=0,"[Empty]",AV7&lt;&gt;"",VLOOKUP(AV7,entries_scenic,2,FALSE))</f>
        <v/>
      </c>
      <c r="AC7" t="str" cm="1">
        <f t="array" ref="AC7">_xlfn.IFS(AV7="","",VLOOKUP(AV7,entries_scenic,3,FALSE)=0,"",AV7&lt;&gt;"",VLOOKUP(AV7,entries_scenic,3,FALSE))</f>
        <v/>
      </c>
      <c r="AE7" t="str" cm="1">
        <f t="array" aca="1" ref="AE7" ca="1">_xlfn._xlws.FILTER(Humorous!$B8:$C11,Humorous!$B8:$B11=1,"")</f>
        <v/>
      </c>
      <c r="AG7" t="str" cm="1">
        <f t="array" aca="1" ref="AG7" ca="1">_xlfn._xlws.FILTER(Dramatic!$B8:$C11,Dramatic!$B8:$B11=1,"")</f>
        <v/>
      </c>
      <c r="AI7" s="98" t="str" cm="1">
        <f t="array" aca="1" ref="AI7" ca="1">_xlfn._xlws.FILTER(Classical!$B8:$C11,Classical!$B8:$B11=1,"")</f>
        <v/>
      </c>
      <c r="AK7" s="98" t="str" cm="1">
        <f t="array" aca="1" ref="AK7" ca="1">_xlfn._xlws.FILTER(Contemporary!$B8:$C11,Contemporary!$B8:$B11=1,"")</f>
        <v/>
      </c>
      <c r="AM7" s="98" t="str" cm="1">
        <f t="array" aca="1" ref="AM7" ca="1">_xlfn._xlws.FILTER(Pantomime!$B8:$C11,Pantomime!$B8:$B11=1,"")</f>
        <v/>
      </c>
      <c r="AO7" s="98" t="str" cm="1">
        <f t="array" aca="1" ref="AO7" ca="1">_xlfn._xlws.FILTER(Musical!$B8:$C11,Musical!$B8:$B11=1,"")</f>
        <v/>
      </c>
      <c r="AQ7" s="98" t="str" cm="1">
        <f t="array" ref="AQ7">_xlfn._xlws.FILTER('One Act'!$B8:$C11,'One Act'!$B8:$B11=1,"")</f>
        <v/>
      </c>
      <c r="AR7" s="98"/>
      <c r="AS7" s="98" t="str" cm="1">
        <f t="array" ref="AS7">_xlfn._xlws.FILTER(Costume!$B8:$C11,Costume!$B8:$B11=1,"")</f>
        <v/>
      </c>
      <c r="AT7" s="98"/>
      <c r="AU7" s="98" t="str" cm="1">
        <f t="array" ref="AU7">_xlfn._xlws.FILTER(Scenic!$B8:$C11,Scenic!$B8:$B11=1,"")</f>
        <v/>
      </c>
    </row>
    <row r="8" spans="1:47" ht="15.75" x14ac:dyDescent="0.25">
      <c r="A8" s="398"/>
      <c r="B8" t="str" cm="1">
        <f t="array" ref="B8">_xlfn.IFS($AF8="","",VLOOKUP($AF8,entries_humorous,2,FALSE)=0,"[Empty]",$AF8&lt;&gt;"",VLOOKUP($AF8,entries_humorous,2,FALSE))</f>
        <v/>
      </c>
      <c r="C8" s="241" t="str" cm="1">
        <f t="array" ref="C8">_xlfn.IFS($AF8="","",VLOOKUP($AF8,Entries!$C8:$E43,3,FALSE)=0,"",$AF8&lt;&gt;"",VLOOKUP($AF8,Entries!$C8:$E43,3,FALSE))</f>
        <v/>
      </c>
      <c r="D8" t="str" cm="1">
        <f t="array" ref="D8">_xlfn.IFS($AH8="","",VLOOKUP($AH8,entries_dramatic,2,FALSE)=0,"[Empty]",$AH8&lt;&gt;"",VLOOKUP($AH8,entries_dramatic,2,FALSE))</f>
        <v/>
      </c>
      <c r="E8" s="241" t="str" cm="1">
        <f t="array" ref="E8">_xlfn.IFS($AH8="","",VLOOKUP($AH8,entries_dramatic,3,FALSE)=0,"",$AH8&lt;&gt;"",VLOOKUP($AH8,entries_dramatic,3,FALSE))</f>
        <v/>
      </c>
      <c r="F8" t="str" cm="1">
        <f t="array" ref="F8">_xlfn.IFS(AJ8="","",VLOOKUP(AJ8,entries_classical,2,FALSE)=0,"[Empty]",AJ8&lt;&gt;"",VLOOKUP(AJ8,entries_classical,2,FALSE))</f>
        <v/>
      </c>
      <c r="G8" t="str" cm="1">
        <f t="array" ref="G8">_xlfn.IFS(AJ8="","",VLOOKUP(AJ8,entries_classical,3,FALSE)=0,"",AJ8&lt;&gt;"",VLOOKUP(AJ8,entries_classical,3,FALSE))</f>
        <v/>
      </c>
      <c r="H8" t="str" cm="1">
        <f t="array" ref="H8">_xlfn.IFS(AJ8="","",VLOOKUP(AJ8,entries_classical,4,FALSE)=0,"",AJ8&lt;&gt;"",VLOOKUP(AJ8,entries_classical,4,FALSE))</f>
        <v/>
      </c>
      <c r="I8" s="241" t="str" cm="1">
        <f t="array" ref="I8">_xlfn.IFS(AJ8="","",VLOOKUP(AJ8,entries_classical,5,FALSE)=0,"",AJ8&lt;&gt;"",VLOOKUP(AJ8,entries_classical,5,FALSE))</f>
        <v/>
      </c>
      <c r="J8" t="str" cm="1">
        <f t="array" ref="J8">_xlfn.IFS(AL8="","",VLOOKUP(AL8,entries_contemp,2,FALSE)=0,"[Empty]",AL8&lt;&gt;"",VLOOKUP(AL8,entries_contemp,2,FALSE))</f>
        <v/>
      </c>
      <c r="K8" t="str" cm="1">
        <f t="array" ref="K8">_xlfn.IFS(AL8="","",VLOOKUP(AL8,entries_contemp,3,FALSE)=0,"",AL8&lt;&gt;"",VLOOKUP(AL8,entries_contemp,3,FALSE))</f>
        <v/>
      </c>
      <c r="L8" t="str" cm="1">
        <f t="array" ref="L8">_xlfn.IFS(AL8="","",VLOOKUP(AL8,entries_contemp,4,FALSE)=0,"",AL8&lt;&gt;"",VLOOKUP(AL8,entries_contemp,4,FALSE))</f>
        <v/>
      </c>
      <c r="M8" s="241" t="str" cm="1">
        <f t="array" ref="M8">_xlfn.IFS(AL8="","",VLOOKUP(AL8,entries_contemp,5,FALSE)=0,"",AL8&lt;&gt;"",VLOOKUP(AL8,entries_contemp,5,FALSE))</f>
        <v/>
      </c>
      <c r="N8" t="str" cm="1">
        <f t="array" ref="N8">_xlfn.IFS(AN8="","",VLOOKUP(AN8,entries_pantomime,2,FALSE)=0,"[Empty]",AN8&lt;&gt;"",VLOOKUP(AN8,entries_pantomime,2,FALSE))</f>
        <v/>
      </c>
      <c r="O8" t="str" cm="1">
        <f t="array" ref="O8">_xlfn.IFS(AN8="","",VLOOKUP(AN8,entries_pantomime,3,FALSE)=0,"",AN8&lt;&gt;"",VLOOKUP(AN8,entries_pantomime,3,FALSE))</f>
        <v/>
      </c>
      <c r="P8" t="str" cm="1">
        <f t="array" ref="P8">_xlfn.IFS(AN8="","",VLOOKUP(AN8,entries_pantomime,4,FALSE)=0,"",AN8&lt;&gt;"",VLOOKUP(AN8,entries_pantomime,4,FALSE))</f>
        <v/>
      </c>
      <c r="Q8" s="241" t="str" cm="1">
        <f t="array" ref="Q8">_xlfn.IFS(AN8="","",VLOOKUP(AN8,entries_pantomime,5,FALSE)=0,"",AN8&lt;&gt;"",VLOOKUP(AN8,entries_pantomime,5,FALSE))</f>
        <v/>
      </c>
      <c r="R8" t="str" cm="1">
        <f t="array" ref="R8">_xlfn.IFS(AP8="","",VLOOKUP(AP8,entries_musical,2,FALSE)=0,"[Empty]",AP8&lt;&gt;"",VLOOKUP(AP8,entries_musical,2,FALSE))</f>
        <v/>
      </c>
      <c r="S8" t="str" cm="1">
        <f t="array" ref="S8">_xlfn.IFS(AP8="","",VLOOKUP(AP8,entries_musical,3,FALSE)=0,"",AP8&lt;&gt;"",VLOOKUP(AP8,entries_musical,3,FALSE))</f>
        <v/>
      </c>
      <c r="T8" t="str" cm="1">
        <f t="array" ref="T8">_xlfn.IFS(AP8="","",VLOOKUP(AP8,entries_musical,4,FALSE)=0,"",AP8&lt;&gt;"",VLOOKUP(AP8,entries_musical,4,FALSE))</f>
        <v/>
      </c>
      <c r="U8" t="str" cm="1">
        <f t="array" ref="U8">_xlfn.IFS(AP8="","",VLOOKUP(AP8,entries_musical,5,FALSE)=0,"",AP8&lt;&gt;"",VLOOKUP(AP8,entries_musical,5,FALSE))</f>
        <v/>
      </c>
      <c r="V8" s="241" t="str" cm="1">
        <f t="array" ref="V8">_xlfn.IFS(AP8="","",VLOOKUP(AP8,entries_musical,6,FALSE)=0,"",AP8&lt;&gt;"",VLOOKUP(AP8,entries_musical,6,FALSE))</f>
        <v/>
      </c>
      <c r="W8" s="241"/>
      <c r="Z8" t="str" cm="1">
        <f t="array" ref="Z8">_xlfn.IFS(AT8="","",VLOOKUP(AT8,entries_costume,2,FALSE)=0,"[Empty]",AT8&lt;&gt;"",VLOOKUP(AT8,entries_costume,2,FALSE))</f>
        <v/>
      </c>
      <c r="AA8" s="241" t="str" cm="1">
        <f t="array" ref="AA8">_xlfn.IFS(AT8="","",VLOOKUP(AT8,entries_costume,3,FALSE)=0,"",AT8&lt;&gt;"",VLOOKUP(AT8,entries_costume,3,FALSE))</f>
        <v/>
      </c>
      <c r="AB8" t="str" cm="1">
        <f t="array" ref="AB8">_xlfn.IFS(AV8="","",VLOOKUP(AV8,entries_scenic,2,FALSE)=0,"[Empty]",AV8&lt;&gt;"",VLOOKUP(AV8,entries_scenic,2,FALSE))</f>
        <v/>
      </c>
      <c r="AC8" t="str" cm="1">
        <f t="array" ref="AC8">_xlfn.IFS(AV8="","",VLOOKUP(AV8,entries_scenic,3,FALSE)=0,"",AV8&lt;&gt;"",VLOOKUP(AV8,entries_scenic,3,FALSE))</f>
        <v/>
      </c>
      <c r="AQ8" s="98"/>
      <c r="AR8" s="98"/>
      <c r="AS8" s="98"/>
      <c r="AT8" s="98"/>
      <c r="AU8" s="98"/>
    </row>
    <row r="9" spans="1:47" ht="15.75" x14ac:dyDescent="0.25">
      <c r="A9" s="398"/>
      <c r="B9" t="str" cm="1">
        <f t="array" ref="B9">_xlfn.IFS($AF9="","",VLOOKUP($AF9,entries_humorous,2,FALSE)=0,"[Empty]",$AF9&lt;&gt;"",VLOOKUP($AF9,entries_humorous,2,FALSE))</f>
        <v/>
      </c>
      <c r="C9" s="241" t="str" cm="1">
        <f t="array" ref="C9">_xlfn.IFS($AF9="","",VLOOKUP($AF9,Entries!$C9:$E44,3,FALSE)=0,"",$AF9&lt;&gt;"",VLOOKUP($AF9,Entries!$C9:$E44,3,FALSE))</f>
        <v/>
      </c>
      <c r="D9" t="str" cm="1">
        <f t="array" ref="D9">_xlfn.IFS($AH9="","",VLOOKUP($AH9,entries_dramatic,2,FALSE)=0,"[Empty]",$AH9&lt;&gt;"",VLOOKUP($AH9,entries_dramatic,2,FALSE))</f>
        <v/>
      </c>
      <c r="E9" s="241" t="str" cm="1">
        <f t="array" ref="E9">_xlfn.IFS($AH9="","",VLOOKUP($AH9,entries_dramatic,3,FALSE)=0,"",$AH9&lt;&gt;"",VLOOKUP($AH9,entries_dramatic,3,FALSE))</f>
        <v/>
      </c>
      <c r="F9" t="str" cm="1">
        <f t="array" ref="F9">_xlfn.IFS(AJ9="","",VLOOKUP(AJ9,entries_classical,2,FALSE)=0,"[Empty]",AJ9&lt;&gt;"",VLOOKUP(AJ9,entries_classical,2,FALSE))</f>
        <v/>
      </c>
      <c r="G9" t="str" cm="1">
        <f t="array" ref="G9">_xlfn.IFS(AJ9="","",VLOOKUP(AJ9,entries_classical,3,FALSE)=0,"",AJ9&lt;&gt;"",VLOOKUP(AJ9,entries_classical,3,FALSE))</f>
        <v/>
      </c>
      <c r="H9" t="str" cm="1">
        <f t="array" ref="H9">_xlfn.IFS(AJ9="","",VLOOKUP(AJ9,entries_classical,4,FALSE)=0,"",AJ9&lt;&gt;"",VLOOKUP(AJ9,entries_classical,4,FALSE))</f>
        <v/>
      </c>
      <c r="I9" s="241" t="str" cm="1">
        <f t="array" ref="I9">_xlfn.IFS(AJ9="","",VLOOKUP(AJ9,entries_classical,5,FALSE)=0,"",AJ9&lt;&gt;"",VLOOKUP(AJ9,entries_classical,5,FALSE))</f>
        <v/>
      </c>
      <c r="J9" t="str" cm="1">
        <f t="array" ref="J9">_xlfn.IFS(AL9="","",VLOOKUP(AL9,entries_contemp,2,FALSE)=0,"[Empty]",AL9&lt;&gt;"",VLOOKUP(AL9,entries_contemp,2,FALSE))</f>
        <v/>
      </c>
      <c r="K9" t="str" cm="1">
        <f t="array" ref="K9">_xlfn.IFS(AL9="","",VLOOKUP(AL9,entries_contemp,3,FALSE)=0,"",AL9&lt;&gt;"",VLOOKUP(AL9,entries_contemp,3,FALSE))</f>
        <v/>
      </c>
      <c r="L9" t="str" cm="1">
        <f t="array" ref="L9">_xlfn.IFS(AL9="","",VLOOKUP(AL9,entries_contemp,4,FALSE)=0,"",AL9&lt;&gt;"",VLOOKUP(AL9,entries_contemp,4,FALSE))</f>
        <v/>
      </c>
      <c r="M9" s="241" t="str" cm="1">
        <f t="array" ref="M9">_xlfn.IFS(AL9="","",VLOOKUP(AL9,entries_contemp,5,FALSE)=0,"",AL9&lt;&gt;"",VLOOKUP(AL9,entries_contemp,5,FALSE))</f>
        <v/>
      </c>
      <c r="N9" t="str" cm="1">
        <f t="array" ref="N9">_xlfn.IFS(AN9="","",VLOOKUP(AN9,entries_pantomime,2,FALSE)=0,"[Empty]",AN9&lt;&gt;"",VLOOKUP(AN9,entries_pantomime,2,FALSE))</f>
        <v/>
      </c>
      <c r="O9" t="str" cm="1">
        <f t="array" ref="O9">_xlfn.IFS(AN9="","",VLOOKUP(AN9,entries_pantomime,3,FALSE)=0,"",AN9&lt;&gt;"",VLOOKUP(AN9,entries_pantomime,3,FALSE))</f>
        <v/>
      </c>
      <c r="P9" t="str" cm="1">
        <f t="array" ref="P9">_xlfn.IFS(AN9="","",VLOOKUP(AN9,entries_pantomime,4,FALSE)=0,"",AN9&lt;&gt;"",VLOOKUP(AN9,entries_pantomime,4,FALSE))</f>
        <v/>
      </c>
      <c r="Q9" s="241" t="str" cm="1">
        <f t="array" ref="Q9">_xlfn.IFS(AN9="","",VLOOKUP(AN9,entries_pantomime,5,FALSE)=0,"",AN9&lt;&gt;"",VLOOKUP(AN9,entries_pantomime,5,FALSE))</f>
        <v/>
      </c>
      <c r="R9" t="str" cm="1">
        <f t="array" ref="R9">_xlfn.IFS(AP9="","",VLOOKUP(AP9,entries_musical,2,FALSE)=0,"[Empty]",AP9&lt;&gt;"",VLOOKUP(AP9,entries_musical,2,FALSE))</f>
        <v/>
      </c>
      <c r="S9" t="str" cm="1">
        <f t="array" ref="S9">_xlfn.IFS(AP9="","",VLOOKUP(AP9,entries_musical,3,FALSE)=0,"",AP9&lt;&gt;"",VLOOKUP(AP9,entries_musical,3,FALSE))</f>
        <v/>
      </c>
      <c r="T9" t="str" cm="1">
        <f t="array" ref="T9">_xlfn.IFS(AP9="","",VLOOKUP(AP9,entries_musical,4,FALSE)=0,"",AP9&lt;&gt;"",VLOOKUP(AP9,entries_musical,4,FALSE))</f>
        <v/>
      </c>
      <c r="U9" t="str" cm="1">
        <f t="array" ref="U9">_xlfn.IFS(AP9="","",VLOOKUP(AP9,entries_musical,5,FALSE)=0,"",AP9&lt;&gt;"",VLOOKUP(AP9,entries_musical,5,FALSE))</f>
        <v/>
      </c>
      <c r="V9" s="241" t="str" cm="1">
        <f t="array" ref="V9">_xlfn.IFS(AP9="","",VLOOKUP(AP9,entries_musical,6,FALSE)=0,"",AP9&lt;&gt;"",VLOOKUP(AP9,entries_musical,6,FALSE))</f>
        <v/>
      </c>
      <c r="W9" s="241"/>
      <c r="Z9" t="str" cm="1">
        <f t="array" ref="Z9">_xlfn.IFS(AT9="","",VLOOKUP(AT9,entries_costume,2,FALSE)=0,"[Empty]",AT9&lt;&gt;"",VLOOKUP(AT9,entries_costume,2,FALSE))</f>
        <v/>
      </c>
      <c r="AA9" s="241" t="str" cm="1">
        <f t="array" ref="AA9">_xlfn.IFS(AT9="","",VLOOKUP(AT9,entries_costume,3,FALSE)=0,"",AT9&lt;&gt;"",VLOOKUP(AT9,entries_costume,3,FALSE))</f>
        <v/>
      </c>
      <c r="AB9" t="str" cm="1">
        <f t="array" ref="AB9">_xlfn.IFS(AV9="","",VLOOKUP(AV9,entries_scenic,2,FALSE)=0,"[Empty]",AV9&lt;&gt;"",VLOOKUP(AV9,entries_scenic,2,FALSE))</f>
        <v/>
      </c>
      <c r="AC9" t="str" cm="1">
        <f t="array" ref="AC9">_xlfn.IFS(AV9="","",VLOOKUP(AV9,entries_scenic,3,FALSE)=0,"",AV9&lt;&gt;"",VLOOKUP(AV9,entries_scenic,3,FALSE))</f>
        <v/>
      </c>
      <c r="AQ9" s="98"/>
      <c r="AR9" s="98"/>
      <c r="AS9" s="98"/>
      <c r="AT9" s="98"/>
      <c r="AU9" s="98"/>
    </row>
    <row r="10" spans="1:47" ht="16.5" thickBot="1" x14ac:dyDescent="0.3">
      <c r="A10" s="399"/>
      <c r="B10" s="242" t="str" cm="1">
        <f t="array" ref="B10">_xlfn.IFS($AF10="","",VLOOKUP($AF10,entries_humorous,2,FALSE)=0,"[Empty]",$AF10&lt;&gt;"",VLOOKUP($AF10,entries_humorous,2,FALSE))</f>
        <v/>
      </c>
      <c r="C10" s="243" t="str" cm="1">
        <f t="array" ref="C10">_xlfn.IFS($AF10="","",VLOOKUP($AF10,Entries!$C10:$E45,3,FALSE)=0,"",$AF10&lt;&gt;"",VLOOKUP($AF10,Entries!$C10:$E45,3,FALSE))</f>
        <v/>
      </c>
      <c r="D10" s="242" t="str" cm="1">
        <f t="array" ref="D10">_xlfn.IFS($AH10="","",VLOOKUP($AH10,entries_dramatic,2,FALSE)=0,"[Empty]",$AH10&lt;&gt;"",VLOOKUP($AH10,entries_dramatic,2,FALSE))</f>
        <v/>
      </c>
      <c r="E10" s="243" t="str" cm="1">
        <f t="array" ref="E10">_xlfn.IFS($AH10="","",VLOOKUP($AH10,entries_dramatic,3,FALSE)=0,"",$AH10&lt;&gt;"",VLOOKUP($AH10,entries_dramatic,3,FALSE))</f>
        <v/>
      </c>
      <c r="F10" s="242" t="str" cm="1">
        <f t="array" ref="F10">_xlfn.IFS(AJ10="","",VLOOKUP(AJ10,entries_classical,2,FALSE)=0,"[Empty]",AJ10&lt;&gt;"",VLOOKUP(AJ10,entries_classical,2,FALSE))</f>
        <v/>
      </c>
      <c r="G10" s="242" t="str" cm="1">
        <f t="array" ref="G10">_xlfn.IFS(AJ10="","",VLOOKUP(AJ10,entries_classical,3,FALSE)=0,"",AJ10&lt;&gt;"",VLOOKUP(AJ10,entries_classical,3,FALSE))</f>
        <v/>
      </c>
      <c r="H10" s="242" t="str" cm="1">
        <f t="array" ref="H10">_xlfn.IFS(AJ10="","",VLOOKUP(AJ10,entries_classical,4,FALSE)=0,"",AJ10&lt;&gt;"",VLOOKUP(AJ10,entries_classical,4,FALSE))</f>
        <v/>
      </c>
      <c r="I10" s="243" t="str" cm="1">
        <f t="array" ref="I10">_xlfn.IFS(AJ10="","",VLOOKUP(AJ10,entries_classical,5,FALSE)=0,"",AJ10&lt;&gt;"",VLOOKUP(AJ10,entries_classical,5,FALSE))</f>
        <v/>
      </c>
      <c r="J10" s="242" t="str" cm="1">
        <f t="array" ref="J10">_xlfn.IFS(AL10="","",VLOOKUP(AL10,entries_contemp,2,FALSE)=0,"[Empty]",AL10&lt;&gt;"",VLOOKUP(AL10,entries_contemp,2,FALSE))</f>
        <v/>
      </c>
      <c r="K10" s="242" t="str" cm="1">
        <f t="array" ref="K10">_xlfn.IFS(AL10="","",VLOOKUP(AL10,entries_contemp,3,FALSE)=0,"",AL10&lt;&gt;"",VLOOKUP(AL10,entries_contemp,3,FALSE))</f>
        <v/>
      </c>
      <c r="L10" s="242" t="str" cm="1">
        <f t="array" ref="L10">_xlfn.IFS(AL10="","",VLOOKUP(AL10,entries_contemp,4,FALSE)=0,"",AL10&lt;&gt;"",VLOOKUP(AL10,entries_contemp,4,FALSE))</f>
        <v/>
      </c>
      <c r="M10" s="243" t="str" cm="1">
        <f t="array" ref="M10">_xlfn.IFS(AL10="","",VLOOKUP(AL10,entries_contemp,5,FALSE)=0,"",AL10&lt;&gt;"",VLOOKUP(AL10,entries_contemp,5,FALSE))</f>
        <v/>
      </c>
      <c r="N10" s="242" t="str" cm="1">
        <f t="array" ref="N10">_xlfn.IFS(AN10="","",VLOOKUP(AN10,entries_pantomime,2,FALSE)=0,"[Empty]",AN10&lt;&gt;"",VLOOKUP(AN10,entries_pantomime,2,FALSE))</f>
        <v/>
      </c>
      <c r="O10" s="242" t="str" cm="1">
        <f t="array" ref="O10">_xlfn.IFS(AN10="","",VLOOKUP(AN10,entries_pantomime,3,FALSE)=0,"",AN10&lt;&gt;"",VLOOKUP(AN10,entries_pantomime,3,FALSE))</f>
        <v/>
      </c>
      <c r="P10" s="242" t="str" cm="1">
        <f t="array" ref="P10">_xlfn.IFS(AN10="","",VLOOKUP(AN10,entries_pantomime,4,FALSE)=0,"",AN10&lt;&gt;"",VLOOKUP(AN10,entries_pantomime,4,FALSE))</f>
        <v/>
      </c>
      <c r="Q10" s="243" t="str" cm="1">
        <f t="array" ref="Q10">_xlfn.IFS(AN10="","",VLOOKUP(AN10,entries_pantomime,5,FALSE)=0,"",AN10&lt;&gt;"",VLOOKUP(AN10,entries_pantomime,5,FALSE))</f>
        <v/>
      </c>
      <c r="R10" s="242" t="str" cm="1">
        <f t="array" ref="R10">_xlfn.IFS(AP10="","",VLOOKUP(AP10,entries_musical,2,FALSE)=0,"[Empty]",AP10&lt;&gt;"",VLOOKUP(AP10,entries_musical,2,FALSE))</f>
        <v/>
      </c>
      <c r="S10" s="242" t="str" cm="1">
        <f t="array" ref="S10">_xlfn.IFS(AP10="","",VLOOKUP(AP10,entries_musical,3,FALSE)=0,"",AP10&lt;&gt;"",VLOOKUP(AP10,entries_musical,3,FALSE))</f>
        <v/>
      </c>
      <c r="T10" s="242" t="str" cm="1">
        <f t="array" ref="T10">_xlfn.IFS(AP10="","",VLOOKUP(AP10,entries_musical,4,FALSE)=0,"",AP10&lt;&gt;"",VLOOKUP(AP10,entries_musical,4,FALSE))</f>
        <v/>
      </c>
      <c r="U10" s="242" t="str" cm="1">
        <f t="array" ref="U10">_xlfn.IFS(AP10="","",VLOOKUP(AP10,entries_musical,5,FALSE)=0,"",AP10&lt;&gt;"",VLOOKUP(AP10,entries_musical,5,FALSE))</f>
        <v/>
      </c>
      <c r="V10" s="243" t="str" cm="1">
        <f t="array" ref="V10">_xlfn.IFS(AP10="","",VLOOKUP(AP10,entries_musical,6,FALSE)=0,"",AP10&lt;&gt;"",VLOOKUP(AP10,entries_musical,6,FALSE))</f>
        <v/>
      </c>
      <c r="W10" s="243"/>
      <c r="Z10" s="242" t="str" cm="1">
        <f t="array" ref="Z10">_xlfn.IFS(AT10="","",VLOOKUP(AT10,entries_costume,2,FALSE)=0,"[Empty]",AT10&lt;&gt;"",VLOOKUP(AT10,entries_costume,2,FALSE))</f>
        <v/>
      </c>
      <c r="AA10" s="243" t="str" cm="1">
        <f t="array" ref="AA10">_xlfn.IFS(AT10="","",VLOOKUP(AT10,entries_costume,3,FALSE)=0,"",AT10&lt;&gt;"",VLOOKUP(AT10,entries_costume,3,FALSE))</f>
        <v/>
      </c>
      <c r="AB10" s="242" t="str" cm="1">
        <f t="array" ref="AB10">_xlfn.IFS(AV10="","",VLOOKUP(AV10,entries_scenic,2,FALSE)=0,"[Empty]",AV10&lt;&gt;"",VLOOKUP(AV10,entries_scenic,2,FALSE))</f>
        <v/>
      </c>
      <c r="AC10" s="242" t="str" cm="1">
        <f t="array" ref="AC10">_xlfn.IFS(AV10="","",VLOOKUP(AV10,entries_scenic,3,FALSE)=0,"",AV10&lt;&gt;"",VLOOKUP(AV10,entries_scenic,3,FALSE))</f>
        <v/>
      </c>
      <c r="AQ10" s="98"/>
      <c r="AR10" s="98"/>
      <c r="AS10" s="98"/>
      <c r="AT10" s="98"/>
      <c r="AU10" s="98"/>
    </row>
    <row r="11" spans="1:47" ht="15.75" x14ac:dyDescent="0.25">
      <c r="A11" s="398" t="str">
        <f>IF(Entries!B11="","",Entries!B11)</f>
        <v/>
      </c>
      <c r="B11" t="str" cm="1">
        <f t="array" ref="B11">_xlfn.IFS($AF11="","",VLOOKUP($AF11,entries_humorous,2,FALSE)=0,"[Empty]",$AF11&lt;&gt;"",VLOOKUP($AF11,entries_humorous,2,FALSE))</f>
        <v/>
      </c>
      <c r="C11" s="241" t="str" cm="1">
        <f t="array" ref="C11">_xlfn.IFS($AF11="","",VLOOKUP($AF11,Entries!$C11:$E46,3,FALSE)=0,"",$AF11&lt;&gt;"",VLOOKUP($AF11,Entries!$C11:$E46,3,FALSE))</f>
        <v/>
      </c>
      <c r="D11" t="str" cm="1">
        <f t="array" ref="D11">_xlfn.IFS($AH11="","",VLOOKUP($AH11,entries_dramatic,2,FALSE)=0,"[Empty]",$AH11&lt;&gt;"",VLOOKUP($AH11,entries_dramatic,2,FALSE))</f>
        <v/>
      </c>
      <c r="E11" s="241" t="str" cm="1">
        <f t="array" ref="E11">_xlfn.IFS($AH11="","",VLOOKUP($AH11,entries_dramatic,3,FALSE)=0,"",$AH11&lt;&gt;"",VLOOKUP($AH11,entries_dramatic,3,FALSE))</f>
        <v/>
      </c>
      <c r="F11" t="str" cm="1">
        <f t="array" ref="F11">_xlfn.IFS(AJ11="","",VLOOKUP(AJ11,entries_classical,2,FALSE)=0,"[Empty]",AJ11&lt;&gt;"",VLOOKUP(AJ11,entries_classical,2,FALSE))</f>
        <v/>
      </c>
      <c r="G11" t="str" cm="1">
        <f t="array" ref="G11">_xlfn.IFS(AJ11="","",VLOOKUP(AJ11,entries_classical,3,FALSE)=0,"",AJ11&lt;&gt;"",VLOOKUP(AJ11,entries_classical,3,FALSE))</f>
        <v/>
      </c>
      <c r="H11" t="str" cm="1">
        <f t="array" ref="H11">_xlfn.IFS(AJ11="","",VLOOKUP(AJ11,entries_classical,4,FALSE)=0,"",AJ11&lt;&gt;"",VLOOKUP(AJ11,entries_classical,4,FALSE))</f>
        <v/>
      </c>
      <c r="I11" s="241" t="str" cm="1">
        <f t="array" ref="I11">_xlfn.IFS(AJ11="","",VLOOKUP(AJ11,entries_classical,5,FALSE)=0,"",AJ11&lt;&gt;"",VLOOKUP(AJ11,entries_classical,5,FALSE))</f>
        <v/>
      </c>
      <c r="J11" t="str" cm="1">
        <f t="array" ref="J11">_xlfn.IFS(AL11="","",VLOOKUP(AL11,entries_contemp,2,FALSE)=0,"[Empty]",AL11&lt;&gt;"",VLOOKUP(AL11,entries_contemp,2,FALSE))</f>
        <v/>
      </c>
      <c r="K11" t="str" cm="1">
        <f t="array" ref="K11">_xlfn.IFS(AL11="","",VLOOKUP(AL11,entries_contemp,3,FALSE)=0,"",AL11&lt;&gt;"",VLOOKUP(AL11,entries_contemp,3,FALSE))</f>
        <v/>
      </c>
      <c r="L11" t="str" cm="1">
        <f t="array" ref="L11">_xlfn.IFS(AL11="","",VLOOKUP(AL11,entries_contemp,4,FALSE)=0,"",AL11&lt;&gt;"",VLOOKUP(AL11,entries_contemp,4,FALSE))</f>
        <v/>
      </c>
      <c r="M11" s="241" t="str" cm="1">
        <f t="array" ref="M11">_xlfn.IFS(AL11="","",VLOOKUP(AL11,entries_contemp,5,FALSE)=0,"",AL11&lt;&gt;"",VLOOKUP(AL11,entries_contemp,5,FALSE))</f>
        <v/>
      </c>
      <c r="N11" t="str" cm="1">
        <f t="array" ref="N11">_xlfn.IFS(AN11="","",VLOOKUP(AN11,entries_pantomime,2,FALSE)=0,"[Empty]",AN11&lt;&gt;"",VLOOKUP(AN11,entries_pantomime,2,FALSE))</f>
        <v/>
      </c>
      <c r="O11" t="str" cm="1">
        <f t="array" ref="O11">_xlfn.IFS(AN11="","",VLOOKUP(AN11,entries_pantomime,3,FALSE)=0,"",AN11&lt;&gt;"",VLOOKUP(AN11,entries_pantomime,3,FALSE))</f>
        <v/>
      </c>
      <c r="P11" t="str" cm="1">
        <f t="array" ref="P11">_xlfn.IFS(AN11="","",VLOOKUP(AN11,entries_pantomime,4,FALSE)=0,"",AN11&lt;&gt;"",VLOOKUP(AN11,entries_pantomime,4,FALSE))</f>
        <v/>
      </c>
      <c r="Q11" s="241" t="str" cm="1">
        <f t="array" ref="Q11">_xlfn.IFS(AN11="","",VLOOKUP(AN11,entries_pantomime,5,FALSE)=0,"",AN11&lt;&gt;"",VLOOKUP(AN11,entries_pantomime,5,FALSE))</f>
        <v/>
      </c>
      <c r="R11" t="str" cm="1">
        <f t="array" ref="R11">_xlfn.IFS(AP11="","",VLOOKUP(AP11,entries_musical,2,FALSE)=0,"[Empty]",AP11&lt;&gt;"",VLOOKUP(AP11,entries_musical,2,FALSE))</f>
        <v/>
      </c>
      <c r="S11" t="str" cm="1">
        <f t="array" ref="S11">_xlfn.IFS(AP11="","",VLOOKUP(AP11,entries_musical,3,FALSE)=0,"",AP11&lt;&gt;"",VLOOKUP(AP11,entries_musical,3,FALSE))</f>
        <v/>
      </c>
      <c r="T11" t="str" cm="1">
        <f t="array" ref="T11">_xlfn.IFS(AP11="","",VLOOKUP(AP11,entries_musical,4,FALSE)=0,"",AP11&lt;&gt;"",VLOOKUP(AP11,entries_musical,4,FALSE))</f>
        <v/>
      </c>
      <c r="U11" t="str" cm="1">
        <f t="array" ref="U11">_xlfn.IFS(AP11="","",VLOOKUP(AP11,entries_musical,5,FALSE)=0,"",AP11&lt;&gt;"",VLOOKUP(AP11,entries_musical,5,FALSE))</f>
        <v/>
      </c>
      <c r="V11" s="241" t="str" cm="1">
        <f t="array" ref="V11">_xlfn.IFS(AP11="","",VLOOKUP(AP11,entries_musical,6,FALSE)=0,"",AP11&lt;&gt;"",VLOOKUP(AP11,entries_musical,6,FALSE))</f>
        <v/>
      </c>
      <c r="W11" s="241" t="str" cm="1">
        <f t="array" ref="W11">_xlfn.IFS(AR11="","",VLOOKUP(AR11,entries_play,2,FALSE)=0,"[Empty]",AR11&lt;&gt;"",VLOOKUP(AR11,entries_play,2,FALSE))</f>
        <v/>
      </c>
      <c r="Z11" t="str" cm="1">
        <f t="array" ref="Z11">_xlfn.IFS(AT11="","",VLOOKUP(AT11,entries_costume,2,FALSE)=0,"[Empty]",AT11&lt;&gt;"",VLOOKUP(AT11,entries_costume,2,FALSE))</f>
        <v/>
      </c>
      <c r="AA11" s="241" t="str" cm="1">
        <f t="array" ref="AA11">_xlfn.IFS(AT11="","",VLOOKUP(AT11,entries_costume,3,FALSE)=0,"",AT11&lt;&gt;"",VLOOKUP(AT11,entries_costume,3,FALSE))</f>
        <v/>
      </c>
      <c r="AB11" t="str" cm="1">
        <f t="array" ref="AB11">_xlfn.IFS(AV11="","",VLOOKUP(AV11,entries_scenic,2,FALSE)=0,"[Empty]",AV11&lt;&gt;"",VLOOKUP(AV11,entries_scenic,2,FALSE))</f>
        <v/>
      </c>
      <c r="AC11" t="str" cm="1">
        <f t="array" ref="AC11">_xlfn.IFS(AV11="","",VLOOKUP(AV11,entries_scenic,3,FALSE)=0,"",AV11&lt;&gt;"",VLOOKUP(AV11,entries_scenic,3,FALSE))</f>
        <v/>
      </c>
      <c r="AE11" t="str" cm="1">
        <f t="array" aca="1" ref="AE11" ca="1">_xlfn._xlws.FILTER(Humorous!$B12:$C15,Humorous!$B12:$B15=1,"")</f>
        <v/>
      </c>
      <c r="AG11" t="str" cm="1">
        <f t="array" aca="1" ref="AG11" ca="1">_xlfn._xlws.FILTER(Dramatic!$B12:$C15,Dramatic!$B12:$B15=1,"")</f>
        <v/>
      </c>
      <c r="AI11" s="98" t="str" cm="1">
        <f t="array" aca="1" ref="AI11" ca="1">_xlfn._xlws.FILTER(Classical!$B12:$C15,Classical!$B12:$B15=1,"")</f>
        <v/>
      </c>
      <c r="AK11" s="98" t="str" cm="1">
        <f t="array" aca="1" ref="AK11" ca="1">_xlfn._xlws.FILTER(Contemporary!$B12:$C15,Contemporary!$B12:$B15=1,"")</f>
        <v/>
      </c>
      <c r="AM11" s="98" t="str" cm="1">
        <f t="array" aca="1" ref="AM11" ca="1">_xlfn._xlws.FILTER(Pantomime!$B12:$C15,Pantomime!$B12:$B15=1,"")</f>
        <v/>
      </c>
      <c r="AO11" s="98" t="str" cm="1">
        <f t="array" aca="1" ref="AO11" ca="1">_xlfn._xlws.FILTER(Musical!$B12:$C15,Musical!$B12:$B15=1,"")</f>
        <v/>
      </c>
      <c r="AQ11" s="98" t="str" cm="1">
        <f t="array" ref="AQ11">_xlfn._xlws.FILTER('One Act'!$B12:$C15,'One Act'!$B12:$B15=1,"")</f>
        <v/>
      </c>
      <c r="AR11" s="98"/>
      <c r="AS11" s="98" t="str" cm="1">
        <f t="array" ref="AS11">_xlfn._xlws.FILTER(Costume!$B12:$C15,Costume!$B12:$B15=1,"")</f>
        <v/>
      </c>
      <c r="AT11" s="98"/>
      <c r="AU11" s="98" t="str" cm="1">
        <f t="array" ref="AU11">_xlfn._xlws.FILTER(Scenic!$B12:$C15,Scenic!$B12:$B15=1,"")</f>
        <v/>
      </c>
    </row>
    <row r="12" spans="1:47" ht="15.75" x14ac:dyDescent="0.25">
      <c r="A12" s="398"/>
      <c r="B12" t="str" cm="1">
        <f t="array" ref="B12">_xlfn.IFS($AF12="","",VLOOKUP($AF12,entries_humorous,2,FALSE)=0,"[Empty]",$AF12&lt;&gt;"",VLOOKUP($AF12,entries_humorous,2,FALSE))</f>
        <v/>
      </c>
      <c r="C12" s="241" t="str" cm="1">
        <f t="array" ref="C12">_xlfn.IFS($AF12="","",VLOOKUP($AF12,Entries!$C12:$E47,3,FALSE)=0,"",$AF12&lt;&gt;"",VLOOKUP($AF12,Entries!$C12:$E47,3,FALSE))</f>
        <v/>
      </c>
      <c r="D12" t="str" cm="1">
        <f t="array" ref="D12">_xlfn.IFS($AH12="","",VLOOKUP($AH12,entries_dramatic,2,FALSE)=0,"[Empty]",$AH12&lt;&gt;"",VLOOKUP($AH12,entries_dramatic,2,FALSE))</f>
        <v/>
      </c>
      <c r="E12" s="241" t="str" cm="1">
        <f t="array" ref="E12">_xlfn.IFS($AH12="","",VLOOKUP($AH12,entries_dramatic,3,FALSE)=0,"",$AH12&lt;&gt;"",VLOOKUP($AH12,entries_dramatic,3,FALSE))</f>
        <v/>
      </c>
      <c r="F12" t="str" cm="1">
        <f t="array" ref="F12">_xlfn.IFS(AJ12="","",VLOOKUP(AJ12,entries_classical,2,FALSE)=0,"[Empty]",AJ12&lt;&gt;"",VLOOKUP(AJ12,entries_classical,2,FALSE))</f>
        <v/>
      </c>
      <c r="G12" t="str" cm="1">
        <f t="array" ref="G12">_xlfn.IFS(AJ12="","",VLOOKUP(AJ12,entries_classical,3,FALSE)=0,"",AJ12&lt;&gt;"",VLOOKUP(AJ12,entries_classical,3,FALSE))</f>
        <v/>
      </c>
      <c r="H12" t="str" cm="1">
        <f t="array" ref="H12">_xlfn.IFS(AJ12="","",VLOOKUP(AJ12,entries_classical,4,FALSE)=0,"",AJ12&lt;&gt;"",VLOOKUP(AJ12,entries_classical,4,FALSE))</f>
        <v/>
      </c>
      <c r="I12" s="241" t="str" cm="1">
        <f t="array" ref="I12">_xlfn.IFS(AJ12="","",VLOOKUP(AJ12,entries_classical,5,FALSE)=0,"",AJ12&lt;&gt;"",VLOOKUP(AJ12,entries_classical,5,FALSE))</f>
        <v/>
      </c>
      <c r="J12" t="str" cm="1">
        <f t="array" ref="J12">_xlfn.IFS(AL12="","",VLOOKUP(AL12,entries_contemp,2,FALSE)=0,"[Empty]",AL12&lt;&gt;"",VLOOKUP(AL12,entries_contemp,2,FALSE))</f>
        <v/>
      </c>
      <c r="K12" t="str" cm="1">
        <f t="array" ref="K12">_xlfn.IFS(AL12="","",VLOOKUP(AL12,entries_contemp,3,FALSE)=0,"",AL12&lt;&gt;"",VLOOKUP(AL12,entries_contemp,3,FALSE))</f>
        <v/>
      </c>
      <c r="L12" t="str" cm="1">
        <f t="array" ref="L12">_xlfn.IFS(AL12="","",VLOOKUP(AL12,entries_contemp,4,FALSE)=0,"",AL12&lt;&gt;"",VLOOKUP(AL12,entries_contemp,4,FALSE))</f>
        <v/>
      </c>
      <c r="M12" s="241" t="str" cm="1">
        <f t="array" ref="M12">_xlfn.IFS(AL12="","",VLOOKUP(AL12,entries_contemp,5,FALSE)=0,"",AL12&lt;&gt;"",VLOOKUP(AL12,entries_contemp,5,FALSE))</f>
        <v/>
      </c>
      <c r="N12" t="str" cm="1">
        <f t="array" ref="N12">_xlfn.IFS(AN12="","",VLOOKUP(AN12,entries_pantomime,2,FALSE)=0,"[Empty]",AN12&lt;&gt;"",VLOOKUP(AN12,entries_pantomime,2,FALSE))</f>
        <v/>
      </c>
      <c r="O12" t="str" cm="1">
        <f t="array" ref="O12">_xlfn.IFS(AN12="","",VLOOKUP(AN12,entries_pantomime,3,FALSE)=0,"",AN12&lt;&gt;"",VLOOKUP(AN12,entries_pantomime,3,FALSE))</f>
        <v/>
      </c>
      <c r="P12" t="str" cm="1">
        <f t="array" ref="P12">_xlfn.IFS(AN12="","",VLOOKUP(AN12,entries_pantomime,4,FALSE)=0,"",AN12&lt;&gt;"",VLOOKUP(AN12,entries_pantomime,4,FALSE))</f>
        <v/>
      </c>
      <c r="Q12" s="241" t="str" cm="1">
        <f t="array" ref="Q12">_xlfn.IFS(AN12="","",VLOOKUP(AN12,entries_pantomime,5,FALSE)=0,"",AN12&lt;&gt;"",VLOOKUP(AN12,entries_pantomime,5,FALSE))</f>
        <v/>
      </c>
      <c r="R12" t="str" cm="1">
        <f t="array" ref="R12">_xlfn.IFS(AP12="","",VLOOKUP(AP12,entries_musical,2,FALSE)=0,"[Empty]",AP12&lt;&gt;"",VLOOKUP(AP12,entries_musical,2,FALSE))</f>
        <v/>
      </c>
      <c r="S12" t="str" cm="1">
        <f t="array" ref="S12">_xlfn.IFS(AP12="","",VLOOKUP(AP12,entries_musical,3,FALSE)=0,"",AP12&lt;&gt;"",VLOOKUP(AP12,entries_musical,3,FALSE))</f>
        <v/>
      </c>
      <c r="T12" t="str" cm="1">
        <f t="array" ref="T12">_xlfn.IFS(AP12="","",VLOOKUP(AP12,entries_musical,4,FALSE)=0,"",AP12&lt;&gt;"",VLOOKUP(AP12,entries_musical,4,FALSE))</f>
        <v/>
      </c>
      <c r="U12" t="str" cm="1">
        <f t="array" ref="U12">_xlfn.IFS(AP12="","",VLOOKUP(AP12,entries_musical,5,FALSE)=0,"",AP12&lt;&gt;"",VLOOKUP(AP12,entries_musical,5,FALSE))</f>
        <v/>
      </c>
      <c r="V12" s="241" t="str" cm="1">
        <f t="array" ref="V12">_xlfn.IFS(AP12="","",VLOOKUP(AP12,entries_musical,6,FALSE)=0,"",AP12&lt;&gt;"",VLOOKUP(AP12,entries_musical,6,FALSE))</f>
        <v/>
      </c>
      <c r="W12" s="241"/>
      <c r="Z12" t="str" cm="1">
        <f t="array" ref="Z12">_xlfn.IFS(AT12="","",VLOOKUP(AT12,entries_costume,2,FALSE)=0,"[Empty]",AT12&lt;&gt;"",VLOOKUP(AT12,entries_costume,2,FALSE))</f>
        <v/>
      </c>
      <c r="AA12" s="241" t="str" cm="1">
        <f t="array" ref="AA12">_xlfn.IFS(AT12="","",VLOOKUP(AT12,entries_costume,3,FALSE)=0,"",AT12&lt;&gt;"",VLOOKUP(AT12,entries_costume,3,FALSE))</f>
        <v/>
      </c>
      <c r="AB12" t="str" cm="1">
        <f t="array" ref="AB12">_xlfn.IFS(AV12="","",VLOOKUP(AV12,entries_scenic,2,FALSE)=0,"[Empty]",AV12&lt;&gt;"",VLOOKUP(AV12,entries_scenic,2,FALSE))</f>
        <v/>
      </c>
      <c r="AC12" t="str" cm="1">
        <f t="array" ref="AC12">_xlfn.IFS(AV12="","",VLOOKUP(AV12,entries_scenic,3,FALSE)=0,"",AV12&lt;&gt;"",VLOOKUP(AV12,entries_scenic,3,FALSE))</f>
        <v/>
      </c>
      <c r="AQ12" s="98"/>
      <c r="AR12" s="98"/>
      <c r="AS12" s="98"/>
      <c r="AT12" s="98"/>
      <c r="AU12" s="98"/>
    </row>
    <row r="13" spans="1:47" ht="15.75" x14ac:dyDescent="0.25">
      <c r="A13" s="398"/>
      <c r="B13" t="str" cm="1">
        <f t="array" ref="B13">_xlfn.IFS($AF13="","",VLOOKUP($AF13,entries_humorous,2,FALSE)=0,"[Empty]",$AF13&lt;&gt;"",VLOOKUP($AF13,entries_humorous,2,FALSE))</f>
        <v/>
      </c>
      <c r="C13" s="241" t="str" cm="1">
        <f t="array" ref="C13">_xlfn.IFS($AF13="","",VLOOKUP($AF13,Entries!$C13:$E48,3,FALSE)=0,"",$AF13&lt;&gt;"",VLOOKUP($AF13,Entries!$C13:$E48,3,FALSE))</f>
        <v/>
      </c>
      <c r="D13" t="str" cm="1">
        <f t="array" ref="D13">_xlfn.IFS($AH13="","",VLOOKUP($AH13,entries_dramatic,2,FALSE)=0,"[Empty]",$AH13&lt;&gt;"",VLOOKUP($AH13,entries_dramatic,2,FALSE))</f>
        <v/>
      </c>
      <c r="E13" s="241" t="str" cm="1">
        <f t="array" ref="E13">_xlfn.IFS($AH13="","",VLOOKUP($AH13,entries_dramatic,3,FALSE)=0,"",$AH13&lt;&gt;"",VLOOKUP($AH13,entries_dramatic,3,FALSE))</f>
        <v/>
      </c>
      <c r="F13" t="str" cm="1">
        <f t="array" ref="F13">_xlfn.IFS(AJ13="","",VLOOKUP(AJ13,entries_classical,2,FALSE)=0,"[Empty]",AJ13&lt;&gt;"",VLOOKUP(AJ13,entries_classical,2,FALSE))</f>
        <v/>
      </c>
      <c r="G13" t="str" cm="1">
        <f t="array" ref="G13">_xlfn.IFS(AJ13="","",VLOOKUP(AJ13,entries_classical,3,FALSE)=0,"",AJ13&lt;&gt;"",VLOOKUP(AJ13,entries_classical,3,FALSE))</f>
        <v/>
      </c>
      <c r="H13" t="str" cm="1">
        <f t="array" ref="H13">_xlfn.IFS(AJ13="","",VLOOKUP(AJ13,entries_classical,4,FALSE)=0,"",AJ13&lt;&gt;"",VLOOKUP(AJ13,entries_classical,4,FALSE))</f>
        <v/>
      </c>
      <c r="I13" s="241" t="str" cm="1">
        <f t="array" ref="I13">_xlfn.IFS(AJ13="","",VLOOKUP(AJ13,entries_classical,5,FALSE)=0,"",AJ13&lt;&gt;"",VLOOKUP(AJ13,entries_classical,5,FALSE))</f>
        <v/>
      </c>
      <c r="J13" t="str" cm="1">
        <f t="array" ref="J13">_xlfn.IFS(AL13="","",VLOOKUP(AL13,entries_contemp,2,FALSE)=0,"[Empty]",AL13&lt;&gt;"",VLOOKUP(AL13,entries_contemp,2,FALSE))</f>
        <v/>
      </c>
      <c r="K13" t="str" cm="1">
        <f t="array" ref="K13">_xlfn.IFS(AL13="","",VLOOKUP(AL13,entries_contemp,3,FALSE)=0,"",AL13&lt;&gt;"",VLOOKUP(AL13,entries_contemp,3,FALSE))</f>
        <v/>
      </c>
      <c r="L13" t="str" cm="1">
        <f t="array" ref="L13">_xlfn.IFS(AL13="","",VLOOKUP(AL13,entries_contemp,4,FALSE)=0,"",AL13&lt;&gt;"",VLOOKUP(AL13,entries_contemp,4,FALSE))</f>
        <v/>
      </c>
      <c r="M13" s="241" t="str" cm="1">
        <f t="array" ref="M13">_xlfn.IFS(AL13="","",VLOOKUP(AL13,entries_contemp,5,FALSE)=0,"",AL13&lt;&gt;"",VLOOKUP(AL13,entries_contemp,5,FALSE))</f>
        <v/>
      </c>
      <c r="N13" t="str" cm="1">
        <f t="array" ref="N13">_xlfn.IFS(AN13="","",VLOOKUP(AN13,entries_pantomime,2,FALSE)=0,"[Empty]",AN13&lt;&gt;"",VLOOKUP(AN13,entries_pantomime,2,FALSE))</f>
        <v/>
      </c>
      <c r="O13" t="str" cm="1">
        <f t="array" ref="O13">_xlfn.IFS(AN13="","",VLOOKUP(AN13,entries_pantomime,3,FALSE)=0,"",AN13&lt;&gt;"",VLOOKUP(AN13,entries_pantomime,3,FALSE))</f>
        <v/>
      </c>
      <c r="P13" t="str" cm="1">
        <f t="array" ref="P13">_xlfn.IFS(AN13="","",VLOOKUP(AN13,entries_pantomime,4,FALSE)=0,"",AN13&lt;&gt;"",VLOOKUP(AN13,entries_pantomime,4,FALSE))</f>
        <v/>
      </c>
      <c r="Q13" s="241" t="str" cm="1">
        <f t="array" ref="Q13">_xlfn.IFS(AN13="","",VLOOKUP(AN13,entries_pantomime,5,FALSE)=0,"",AN13&lt;&gt;"",VLOOKUP(AN13,entries_pantomime,5,FALSE))</f>
        <v/>
      </c>
      <c r="R13" t="str" cm="1">
        <f t="array" ref="R13">_xlfn.IFS(AP13="","",VLOOKUP(AP13,entries_musical,2,FALSE)=0,"[Empty]",AP13&lt;&gt;"",VLOOKUP(AP13,entries_musical,2,FALSE))</f>
        <v/>
      </c>
      <c r="S13" t="str" cm="1">
        <f t="array" ref="S13">_xlfn.IFS(AP13="","",VLOOKUP(AP13,entries_musical,3,FALSE)=0,"",AP13&lt;&gt;"",VLOOKUP(AP13,entries_musical,3,FALSE))</f>
        <v/>
      </c>
      <c r="T13" t="str" cm="1">
        <f t="array" ref="T13">_xlfn.IFS(AP13="","",VLOOKUP(AP13,entries_musical,4,FALSE)=0,"",AP13&lt;&gt;"",VLOOKUP(AP13,entries_musical,4,FALSE))</f>
        <v/>
      </c>
      <c r="U13" t="str" cm="1">
        <f t="array" ref="U13">_xlfn.IFS(AP13="","",VLOOKUP(AP13,entries_musical,5,FALSE)=0,"",AP13&lt;&gt;"",VLOOKUP(AP13,entries_musical,5,FALSE))</f>
        <v/>
      </c>
      <c r="V13" s="241" t="str" cm="1">
        <f t="array" ref="V13">_xlfn.IFS(AP13="","",VLOOKUP(AP13,entries_musical,6,FALSE)=0,"",AP13&lt;&gt;"",VLOOKUP(AP13,entries_musical,6,FALSE))</f>
        <v/>
      </c>
      <c r="W13" s="241"/>
      <c r="Z13" t="str" cm="1">
        <f t="array" ref="Z13">_xlfn.IFS(AT13="","",VLOOKUP(AT13,entries_costume,2,FALSE)=0,"[Empty]",AT13&lt;&gt;"",VLOOKUP(AT13,entries_costume,2,FALSE))</f>
        <v/>
      </c>
      <c r="AA13" s="241" t="str" cm="1">
        <f t="array" ref="AA13">_xlfn.IFS(AT13="","",VLOOKUP(AT13,entries_costume,3,FALSE)=0,"",AT13&lt;&gt;"",VLOOKUP(AT13,entries_costume,3,FALSE))</f>
        <v/>
      </c>
      <c r="AB13" t="str" cm="1">
        <f t="array" ref="AB13">_xlfn.IFS(AV13="","",VLOOKUP(AV13,entries_scenic,2,FALSE)=0,"[Empty]",AV13&lt;&gt;"",VLOOKUP(AV13,entries_scenic,2,FALSE))</f>
        <v/>
      </c>
      <c r="AC13" t="str" cm="1">
        <f t="array" ref="AC13">_xlfn.IFS(AV13="","",VLOOKUP(AV13,entries_scenic,3,FALSE)=0,"",AV13&lt;&gt;"",VLOOKUP(AV13,entries_scenic,3,FALSE))</f>
        <v/>
      </c>
      <c r="AQ13" s="98"/>
      <c r="AR13" s="98"/>
      <c r="AS13" s="98"/>
      <c r="AT13" s="98"/>
      <c r="AU13" s="98"/>
    </row>
    <row r="14" spans="1:47" ht="16.5" thickBot="1" x14ac:dyDescent="0.3">
      <c r="A14" s="399"/>
      <c r="B14" s="242" t="str" cm="1">
        <f t="array" ref="B14">_xlfn.IFS($AF14="","",VLOOKUP($AF14,entries_humorous,2,FALSE)=0,"[Empty]",$AF14&lt;&gt;"",VLOOKUP($AF14,entries_humorous,2,FALSE))</f>
        <v/>
      </c>
      <c r="C14" s="243" t="str" cm="1">
        <f t="array" ref="C14">_xlfn.IFS($AF14="","",VLOOKUP($AF14,Entries!$C14:$E49,3,FALSE)=0,"",$AF14&lt;&gt;"",VLOOKUP($AF14,Entries!$C14:$E49,3,FALSE))</f>
        <v/>
      </c>
      <c r="D14" s="242" t="str" cm="1">
        <f t="array" ref="D14">_xlfn.IFS($AH14="","",VLOOKUP($AH14,entries_dramatic,2,FALSE)=0,"[Empty]",$AH14&lt;&gt;"",VLOOKUP($AH14,entries_dramatic,2,FALSE))</f>
        <v/>
      </c>
      <c r="E14" s="243" t="str" cm="1">
        <f t="array" ref="E14">_xlfn.IFS($AH14="","",VLOOKUP($AH14,entries_dramatic,3,FALSE)=0,"",$AH14&lt;&gt;"",VLOOKUP($AH14,entries_dramatic,3,FALSE))</f>
        <v/>
      </c>
      <c r="F14" s="242" t="str" cm="1">
        <f t="array" ref="F14">_xlfn.IFS(AJ14="","",VLOOKUP(AJ14,entries_classical,2,FALSE)=0,"[Empty]",AJ14&lt;&gt;"",VLOOKUP(AJ14,entries_classical,2,FALSE))</f>
        <v/>
      </c>
      <c r="G14" s="242" t="str" cm="1">
        <f t="array" ref="G14">_xlfn.IFS(AJ14="","",VLOOKUP(AJ14,entries_classical,3,FALSE)=0,"",AJ14&lt;&gt;"",VLOOKUP(AJ14,entries_classical,3,FALSE))</f>
        <v/>
      </c>
      <c r="H14" s="242" t="str" cm="1">
        <f t="array" ref="H14">_xlfn.IFS(AJ14="","",VLOOKUP(AJ14,entries_classical,4,FALSE)=0,"",AJ14&lt;&gt;"",VLOOKUP(AJ14,entries_classical,4,FALSE))</f>
        <v/>
      </c>
      <c r="I14" s="243" t="str" cm="1">
        <f t="array" ref="I14">_xlfn.IFS(AJ14="","",VLOOKUP(AJ14,entries_classical,5,FALSE)=0,"",AJ14&lt;&gt;"",VLOOKUP(AJ14,entries_classical,5,FALSE))</f>
        <v/>
      </c>
      <c r="J14" s="242" t="str" cm="1">
        <f t="array" ref="J14">_xlfn.IFS(AL14="","",VLOOKUP(AL14,entries_contemp,2,FALSE)=0,"[Empty]",AL14&lt;&gt;"",VLOOKUP(AL14,entries_contemp,2,FALSE))</f>
        <v/>
      </c>
      <c r="K14" s="242" t="str" cm="1">
        <f t="array" ref="K14">_xlfn.IFS(AL14="","",VLOOKUP(AL14,entries_contemp,3,FALSE)=0,"",AL14&lt;&gt;"",VLOOKUP(AL14,entries_contemp,3,FALSE))</f>
        <v/>
      </c>
      <c r="L14" s="242" t="str" cm="1">
        <f t="array" ref="L14">_xlfn.IFS(AL14="","",VLOOKUP(AL14,entries_contemp,4,FALSE)=0,"",AL14&lt;&gt;"",VLOOKUP(AL14,entries_contemp,4,FALSE))</f>
        <v/>
      </c>
      <c r="M14" s="243" t="str" cm="1">
        <f t="array" ref="M14">_xlfn.IFS(AL14="","",VLOOKUP(AL14,entries_contemp,5,FALSE)=0,"",AL14&lt;&gt;"",VLOOKUP(AL14,entries_contemp,5,FALSE))</f>
        <v/>
      </c>
      <c r="N14" s="242" t="str" cm="1">
        <f t="array" ref="N14">_xlfn.IFS(AN14="","",VLOOKUP(AN14,entries_pantomime,2,FALSE)=0,"[Empty]",AN14&lt;&gt;"",VLOOKUP(AN14,entries_pantomime,2,FALSE))</f>
        <v/>
      </c>
      <c r="O14" s="242" t="str" cm="1">
        <f t="array" ref="O14">_xlfn.IFS(AN14="","",VLOOKUP(AN14,entries_pantomime,3,FALSE)=0,"",AN14&lt;&gt;"",VLOOKUP(AN14,entries_pantomime,3,FALSE))</f>
        <v/>
      </c>
      <c r="P14" s="242" t="str" cm="1">
        <f t="array" ref="P14">_xlfn.IFS(AN14="","",VLOOKUP(AN14,entries_pantomime,4,FALSE)=0,"",AN14&lt;&gt;"",VLOOKUP(AN14,entries_pantomime,4,FALSE))</f>
        <v/>
      </c>
      <c r="Q14" s="243" t="str" cm="1">
        <f t="array" ref="Q14">_xlfn.IFS(AN14="","",VLOOKUP(AN14,entries_pantomime,5,FALSE)=0,"",AN14&lt;&gt;"",VLOOKUP(AN14,entries_pantomime,5,FALSE))</f>
        <v/>
      </c>
      <c r="R14" s="242" t="str" cm="1">
        <f t="array" ref="R14">_xlfn.IFS(AP14="","",VLOOKUP(AP14,entries_musical,2,FALSE)=0,"[Empty]",AP14&lt;&gt;"",VLOOKUP(AP14,entries_musical,2,FALSE))</f>
        <v/>
      </c>
      <c r="S14" s="242" t="str" cm="1">
        <f t="array" ref="S14">_xlfn.IFS(AP14="","",VLOOKUP(AP14,entries_musical,3,FALSE)=0,"",AP14&lt;&gt;"",VLOOKUP(AP14,entries_musical,3,FALSE))</f>
        <v/>
      </c>
      <c r="T14" s="242" t="str" cm="1">
        <f t="array" ref="T14">_xlfn.IFS(AP14="","",VLOOKUP(AP14,entries_musical,4,FALSE)=0,"",AP14&lt;&gt;"",VLOOKUP(AP14,entries_musical,4,FALSE))</f>
        <v/>
      </c>
      <c r="U14" s="242" t="str" cm="1">
        <f t="array" ref="U14">_xlfn.IFS(AP14="","",VLOOKUP(AP14,entries_musical,5,FALSE)=0,"",AP14&lt;&gt;"",VLOOKUP(AP14,entries_musical,5,FALSE))</f>
        <v/>
      </c>
      <c r="V14" s="243" t="str" cm="1">
        <f t="array" ref="V14">_xlfn.IFS(AP14="","",VLOOKUP(AP14,entries_musical,6,FALSE)=0,"",AP14&lt;&gt;"",VLOOKUP(AP14,entries_musical,6,FALSE))</f>
        <v/>
      </c>
      <c r="W14" s="243"/>
      <c r="Z14" s="242" t="str" cm="1">
        <f t="array" ref="Z14">_xlfn.IFS(AT14="","",VLOOKUP(AT14,entries_costume,2,FALSE)=0,"[Empty]",AT14&lt;&gt;"",VLOOKUP(AT14,entries_costume,2,FALSE))</f>
        <v/>
      </c>
      <c r="AA14" s="243" t="str" cm="1">
        <f t="array" ref="AA14">_xlfn.IFS(AT14="","",VLOOKUP(AT14,entries_costume,3,FALSE)=0,"",AT14&lt;&gt;"",VLOOKUP(AT14,entries_costume,3,FALSE))</f>
        <v/>
      </c>
      <c r="AB14" s="242" t="str" cm="1">
        <f t="array" ref="AB14">_xlfn.IFS(AV14="","",VLOOKUP(AV14,entries_scenic,2,FALSE)=0,"[Empty]",AV14&lt;&gt;"",VLOOKUP(AV14,entries_scenic,2,FALSE))</f>
        <v/>
      </c>
      <c r="AC14" s="242" t="str" cm="1">
        <f t="array" ref="AC14">_xlfn.IFS(AV14="","",VLOOKUP(AV14,entries_scenic,3,FALSE)=0,"",AV14&lt;&gt;"",VLOOKUP(AV14,entries_scenic,3,FALSE))</f>
        <v/>
      </c>
      <c r="AQ14" s="98"/>
      <c r="AR14" s="98"/>
      <c r="AS14" s="98"/>
      <c r="AT14" s="98"/>
      <c r="AU14" s="98"/>
    </row>
    <row r="15" spans="1:47" ht="15.75" x14ac:dyDescent="0.25">
      <c r="A15" s="398" t="str">
        <f>IF(Entries!B15="","",Entries!B15)</f>
        <v/>
      </c>
      <c r="B15" t="str" cm="1">
        <f t="array" ref="B15">_xlfn.IFS($AF15="","",VLOOKUP($AF15,entries_humorous,2,FALSE)=0,"[Empty]",$AF15&lt;&gt;"",VLOOKUP($AF15,entries_humorous,2,FALSE))</f>
        <v/>
      </c>
      <c r="C15" s="241" t="str" cm="1">
        <f t="array" ref="C15">_xlfn.IFS($AF15="","",VLOOKUP($AF15,Entries!$C15:$E50,3,FALSE)=0,"",$AF15&lt;&gt;"",VLOOKUP($AF15,Entries!$C15:$E50,3,FALSE))</f>
        <v/>
      </c>
      <c r="D15" t="str" cm="1">
        <f t="array" ref="D15">_xlfn.IFS($AH15="","",VLOOKUP($AH15,entries_dramatic,2,FALSE)=0,"[Empty]",$AH15&lt;&gt;"",VLOOKUP($AH15,entries_dramatic,2,FALSE))</f>
        <v/>
      </c>
      <c r="E15" s="241" t="str" cm="1">
        <f t="array" ref="E15">_xlfn.IFS($AH15="","",VLOOKUP($AH15,entries_dramatic,3,FALSE)=0,"",$AH15&lt;&gt;"",VLOOKUP($AH15,entries_dramatic,3,FALSE))</f>
        <v/>
      </c>
      <c r="F15" t="str" cm="1">
        <f t="array" ref="F15">_xlfn.IFS(AJ15="","",VLOOKUP(AJ15,entries_classical,2,FALSE)=0,"[Empty]",AJ15&lt;&gt;"",VLOOKUP(AJ15,entries_classical,2,FALSE))</f>
        <v/>
      </c>
      <c r="G15" t="str" cm="1">
        <f t="array" ref="G15">_xlfn.IFS(AJ15="","",VLOOKUP(AJ15,entries_classical,3,FALSE)=0,"",AJ15&lt;&gt;"",VLOOKUP(AJ15,entries_classical,3,FALSE))</f>
        <v/>
      </c>
      <c r="H15" t="str" cm="1">
        <f t="array" ref="H15">_xlfn.IFS(AJ15="","",VLOOKUP(AJ15,entries_classical,4,FALSE)=0,"",AJ15&lt;&gt;"",VLOOKUP(AJ15,entries_classical,4,FALSE))</f>
        <v/>
      </c>
      <c r="I15" s="241" t="str" cm="1">
        <f t="array" ref="I15">_xlfn.IFS(AJ15="","",VLOOKUP(AJ15,entries_classical,5,FALSE)=0,"",AJ15&lt;&gt;"",VLOOKUP(AJ15,entries_classical,5,FALSE))</f>
        <v/>
      </c>
      <c r="J15" t="str" cm="1">
        <f t="array" ref="J15">_xlfn.IFS(AL15="","",VLOOKUP(AL15,entries_contemp,2,FALSE)=0,"[Empty]",AL15&lt;&gt;"",VLOOKUP(AL15,entries_contemp,2,FALSE))</f>
        <v/>
      </c>
      <c r="K15" t="str" cm="1">
        <f t="array" ref="K15">_xlfn.IFS(AL15="","",VLOOKUP(AL15,entries_contemp,3,FALSE)=0,"",AL15&lt;&gt;"",VLOOKUP(AL15,entries_contemp,3,FALSE))</f>
        <v/>
      </c>
      <c r="L15" t="str" cm="1">
        <f t="array" ref="L15">_xlfn.IFS(AL15="","",VLOOKUP(AL15,entries_contemp,4,FALSE)=0,"",AL15&lt;&gt;"",VLOOKUP(AL15,entries_contemp,4,FALSE))</f>
        <v/>
      </c>
      <c r="M15" s="241" t="str" cm="1">
        <f t="array" ref="M15">_xlfn.IFS(AL15="","",VLOOKUP(AL15,entries_contemp,5,FALSE)=0,"",AL15&lt;&gt;"",VLOOKUP(AL15,entries_contemp,5,FALSE))</f>
        <v/>
      </c>
      <c r="N15" t="str" cm="1">
        <f t="array" ref="N15">_xlfn.IFS(AN15="","",VLOOKUP(AN15,entries_pantomime,2,FALSE)=0,"[Empty]",AN15&lt;&gt;"",VLOOKUP(AN15,entries_pantomime,2,FALSE))</f>
        <v/>
      </c>
      <c r="O15" t="str" cm="1">
        <f t="array" ref="O15">_xlfn.IFS(AN15="","",VLOOKUP(AN15,entries_pantomime,3,FALSE)=0,"",AN15&lt;&gt;"",VLOOKUP(AN15,entries_pantomime,3,FALSE))</f>
        <v/>
      </c>
      <c r="P15" t="str" cm="1">
        <f t="array" ref="P15">_xlfn.IFS(AN15="","",VLOOKUP(AN15,entries_pantomime,4,FALSE)=0,"",AN15&lt;&gt;"",VLOOKUP(AN15,entries_pantomime,4,FALSE))</f>
        <v/>
      </c>
      <c r="Q15" s="241" t="str" cm="1">
        <f t="array" ref="Q15">_xlfn.IFS(AN15="","",VLOOKUP(AN15,entries_pantomime,5,FALSE)=0,"",AN15&lt;&gt;"",VLOOKUP(AN15,entries_pantomime,5,FALSE))</f>
        <v/>
      </c>
      <c r="R15" t="str" cm="1">
        <f t="array" ref="R15">_xlfn.IFS(AP15="","",VLOOKUP(AP15,entries_musical,2,FALSE)=0,"[Empty]",AP15&lt;&gt;"",VLOOKUP(AP15,entries_musical,2,FALSE))</f>
        <v/>
      </c>
      <c r="S15" t="str" cm="1">
        <f t="array" ref="S15">_xlfn.IFS(AP15="","",VLOOKUP(AP15,entries_musical,3,FALSE)=0,"",AP15&lt;&gt;"",VLOOKUP(AP15,entries_musical,3,FALSE))</f>
        <v/>
      </c>
      <c r="T15" t="str" cm="1">
        <f t="array" ref="T15">_xlfn.IFS(AP15="","",VLOOKUP(AP15,entries_musical,4,FALSE)=0,"",AP15&lt;&gt;"",VLOOKUP(AP15,entries_musical,4,FALSE))</f>
        <v/>
      </c>
      <c r="U15" t="str" cm="1">
        <f t="array" ref="U15">_xlfn.IFS(AP15="","",VLOOKUP(AP15,entries_musical,5,FALSE)=0,"",AP15&lt;&gt;"",VLOOKUP(AP15,entries_musical,5,FALSE))</f>
        <v/>
      </c>
      <c r="V15" s="241" t="str" cm="1">
        <f t="array" ref="V15">_xlfn.IFS(AP15="","",VLOOKUP(AP15,entries_musical,6,FALSE)=0,"",AP15&lt;&gt;"",VLOOKUP(AP15,entries_musical,6,FALSE))</f>
        <v/>
      </c>
      <c r="W15" s="241" t="str" cm="1">
        <f t="array" ref="W15">_xlfn.IFS(AR15="","",VLOOKUP(AR15,entries_play,2,FALSE)=0,"[Empty]",AR15&lt;&gt;"",VLOOKUP(AR15,entries_play,2,FALSE))</f>
        <v/>
      </c>
      <c r="Z15" t="str" cm="1">
        <f t="array" ref="Z15">_xlfn.IFS(AT15="","",VLOOKUP(AT15,entries_costume,2,FALSE)=0,"[Empty]",AT15&lt;&gt;"",VLOOKUP(AT15,entries_costume,2,FALSE))</f>
        <v/>
      </c>
      <c r="AA15" s="241" t="str" cm="1">
        <f t="array" ref="AA15">_xlfn.IFS(AT15="","",VLOOKUP(AT15,entries_costume,3,FALSE)=0,"",AT15&lt;&gt;"",VLOOKUP(AT15,entries_costume,3,FALSE))</f>
        <v/>
      </c>
      <c r="AB15" t="str" cm="1">
        <f t="array" ref="AB15">_xlfn.IFS(AV15="","",VLOOKUP(AV15,entries_scenic,2,FALSE)=0,"[Empty]",AV15&lt;&gt;"",VLOOKUP(AV15,entries_scenic,2,FALSE))</f>
        <v/>
      </c>
      <c r="AC15" t="str" cm="1">
        <f t="array" ref="AC15">_xlfn.IFS(AV15="","",VLOOKUP(AV15,entries_scenic,3,FALSE)=0,"",AV15&lt;&gt;"",VLOOKUP(AV15,entries_scenic,3,FALSE))</f>
        <v/>
      </c>
      <c r="AE15" t="str" cm="1">
        <f t="array" aca="1" ref="AE15" ca="1">_xlfn._xlws.FILTER(Humorous!$B16:$C19,Humorous!$B16:$B19=1,"")</f>
        <v/>
      </c>
      <c r="AG15" t="str" cm="1">
        <f t="array" aca="1" ref="AG15" ca="1">_xlfn._xlws.FILTER(Dramatic!$B16:$C19,Dramatic!$B16:$B19=1,"")</f>
        <v/>
      </c>
      <c r="AI15" s="98" t="str" cm="1">
        <f t="array" aca="1" ref="AI15" ca="1">_xlfn._xlws.FILTER(Classical!$B16:$C19,Classical!$B16:$B19=1,"")</f>
        <v/>
      </c>
      <c r="AK15" s="98" t="str" cm="1">
        <f t="array" aca="1" ref="AK15" ca="1">_xlfn._xlws.FILTER(Contemporary!$B16:$C19,Contemporary!$B16:$B19=1,"")</f>
        <v/>
      </c>
      <c r="AM15" s="98" t="str" cm="1">
        <f t="array" aca="1" ref="AM15" ca="1">_xlfn._xlws.FILTER(Pantomime!$B16:$C19,Pantomime!$B16:$B19=1,"")</f>
        <v/>
      </c>
      <c r="AO15" s="98" t="str" cm="1">
        <f t="array" aca="1" ref="AO15" ca="1">_xlfn._xlws.FILTER(Musical!$B16:$C19,Musical!$B16:$B19=1,"")</f>
        <v/>
      </c>
      <c r="AQ15" s="98" t="str" cm="1">
        <f t="array" ref="AQ15">_xlfn._xlws.FILTER('One Act'!$B16:$C19,'One Act'!$B16:$B19=1,"")</f>
        <v/>
      </c>
      <c r="AR15" s="98"/>
      <c r="AS15" s="98" t="str" cm="1">
        <f t="array" ref="AS15">_xlfn._xlws.FILTER(Costume!$B16:$C19,Costume!$B16:$B19=1,"")</f>
        <v/>
      </c>
      <c r="AT15" s="98"/>
      <c r="AU15" s="98" t="str" cm="1">
        <f t="array" ref="AU15">_xlfn._xlws.FILTER(Scenic!$B16:$C19,Scenic!$B16:$B19=1,"")</f>
        <v/>
      </c>
    </row>
    <row r="16" spans="1:47" ht="15.75" x14ac:dyDescent="0.25">
      <c r="A16" s="398"/>
      <c r="B16" t="str" cm="1">
        <f t="array" ref="B16">_xlfn.IFS($AF16="","",VLOOKUP($AF16,entries_humorous,2,FALSE)=0,"[Empty]",$AF16&lt;&gt;"",VLOOKUP($AF16,entries_humorous,2,FALSE))</f>
        <v/>
      </c>
      <c r="C16" s="241" t="str" cm="1">
        <f t="array" ref="C16">_xlfn.IFS($AF16="","",VLOOKUP($AF16,Entries!$C16:$E51,3,FALSE)=0,"",$AF16&lt;&gt;"",VLOOKUP($AF16,Entries!$C16:$E51,3,FALSE))</f>
        <v/>
      </c>
      <c r="D16" t="str" cm="1">
        <f t="array" ref="D16">_xlfn.IFS($AH16="","",VLOOKUP($AH16,entries_dramatic,2,FALSE)=0,"[Empty]",$AH16&lt;&gt;"",VLOOKUP($AH16,entries_dramatic,2,FALSE))</f>
        <v/>
      </c>
      <c r="E16" s="241" t="str" cm="1">
        <f t="array" ref="E16">_xlfn.IFS($AH16="","",VLOOKUP($AH16,entries_dramatic,3,FALSE)=0,"",$AH16&lt;&gt;"",VLOOKUP($AH16,entries_dramatic,3,FALSE))</f>
        <v/>
      </c>
      <c r="F16" t="str" cm="1">
        <f t="array" ref="F16">_xlfn.IFS(AJ16="","",VLOOKUP(AJ16,entries_classical,2,FALSE)=0,"[Empty]",AJ16&lt;&gt;"",VLOOKUP(AJ16,entries_classical,2,FALSE))</f>
        <v/>
      </c>
      <c r="G16" t="str" cm="1">
        <f t="array" ref="G16">_xlfn.IFS(AJ16="","",VLOOKUP(AJ16,entries_classical,3,FALSE)=0,"",AJ16&lt;&gt;"",VLOOKUP(AJ16,entries_classical,3,FALSE))</f>
        <v/>
      </c>
      <c r="H16" t="str" cm="1">
        <f t="array" ref="H16">_xlfn.IFS(AJ16="","",VLOOKUP(AJ16,entries_classical,4,FALSE)=0,"",AJ16&lt;&gt;"",VLOOKUP(AJ16,entries_classical,4,FALSE))</f>
        <v/>
      </c>
      <c r="I16" s="241" t="str" cm="1">
        <f t="array" ref="I16">_xlfn.IFS(AJ16="","",VLOOKUP(AJ16,entries_classical,5,FALSE)=0,"",AJ16&lt;&gt;"",VLOOKUP(AJ16,entries_classical,5,FALSE))</f>
        <v/>
      </c>
      <c r="J16" t="str" cm="1">
        <f t="array" ref="J16">_xlfn.IFS(AL16="","",VLOOKUP(AL16,entries_contemp,2,FALSE)=0,"[Empty]",AL16&lt;&gt;"",VLOOKUP(AL16,entries_contemp,2,FALSE))</f>
        <v/>
      </c>
      <c r="K16" t="str" cm="1">
        <f t="array" ref="K16">_xlfn.IFS(AL16="","",VLOOKUP(AL16,entries_contemp,3,FALSE)=0,"",AL16&lt;&gt;"",VLOOKUP(AL16,entries_contemp,3,FALSE))</f>
        <v/>
      </c>
      <c r="L16" t="str" cm="1">
        <f t="array" ref="L16">_xlfn.IFS(AL16="","",VLOOKUP(AL16,entries_contemp,4,FALSE)=0,"",AL16&lt;&gt;"",VLOOKUP(AL16,entries_contemp,4,FALSE))</f>
        <v/>
      </c>
      <c r="M16" s="241" t="str" cm="1">
        <f t="array" ref="M16">_xlfn.IFS(AL16="","",VLOOKUP(AL16,entries_contemp,5,FALSE)=0,"",AL16&lt;&gt;"",VLOOKUP(AL16,entries_contemp,5,FALSE))</f>
        <v/>
      </c>
      <c r="N16" t="str" cm="1">
        <f t="array" ref="N16">_xlfn.IFS(AN16="","",VLOOKUP(AN16,entries_pantomime,2,FALSE)=0,"[Empty]",AN16&lt;&gt;"",VLOOKUP(AN16,entries_pantomime,2,FALSE))</f>
        <v/>
      </c>
      <c r="O16" t="str" cm="1">
        <f t="array" ref="O16">_xlfn.IFS(AN16="","",VLOOKUP(AN16,entries_pantomime,3,FALSE)=0,"",AN16&lt;&gt;"",VLOOKUP(AN16,entries_pantomime,3,FALSE))</f>
        <v/>
      </c>
      <c r="P16" t="str" cm="1">
        <f t="array" ref="P16">_xlfn.IFS(AN16="","",VLOOKUP(AN16,entries_pantomime,4,FALSE)=0,"",AN16&lt;&gt;"",VLOOKUP(AN16,entries_pantomime,4,FALSE))</f>
        <v/>
      </c>
      <c r="Q16" s="241" t="str" cm="1">
        <f t="array" ref="Q16">_xlfn.IFS(AN16="","",VLOOKUP(AN16,entries_pantomime,5,FALSE)=0,"",AN16&lt;&gt;"",VLOOKUP(AN16,entries_pantomime,5,FALSE))</f>
        <v/>
      </c>
      <c r="R16" t="str" cm="1">
        <f t="array" ref="R16">_xlfn.IFS(AP16="","",VLOOKUP(AP16,entries_musical,2,FALSE)=0,"[Empty]",AP16&lt;&gt;"",VLOOKUP(AP16,entries_musical,2,FALSE))</f>
        <v/>
      </c>
      <c r="S16" t="str" cm="1">
        <f t="array" ref="S16">_xlfn.IFS(AP16="","",VLOOKUP(AP16,entries_musical,3,FALSE)=0,"",AP16&lt;&gt;"",VLOOKUP(AP16,entries_musical,3,FALSE))</f>
        <v/>
      </c>
      <c r="T16" t="str" cm="1">
        <f t="array" ref="T16">_xlfn.IFS(AP16="","",VLOOKUP(AP16,entries_musical,4,FALSE)=0,"",AP16&lt;&gt;"",VLOOKUP(AP16,entries_musical,4,FALSE))</f>
        <v/>
      </c>
      <c r="U16" t="str" cm="1">
        <f t="array" ref="U16">_xlfn.IFS(AP16="","",VLOOKUP(AP16,entries_musical,5,FALSE)=0,"",AP16&lt;&gt;"",VLOOKUP(AP16,entries_musical,5,FALSE))</f>
        <v/>
      </c>
      <c r="V16" s="241" t="str" cm="1">
        <f t="array" ref="V16">_xlfn.IFS(AP16="","",VLOOKUP(AP16,entries_musical,6,FALSE)=0,"",AP16&lt;&gt;"",VLOOKUP(AP16,entries_musical,6,FALSE))</f>
        <v/>
      </c>
      <c r="W16" s="241"/>
      <c r="Z16" t="str" cm="1">
        <f t="array" ref="Z16">_xlfn.IFS(AT16="","",VLOOKUP(AT16,entries_costume,2,FALSE)=0,"[Empty]",AT16&lt;&gt;"",VLOOKUP(AT16,entries_costume,2,FALSE))</f>
        <v/>
      </c>
      <c r="AA16" s="241" t="str" cm="1">
        <f t="array" ref="AA16">_xlfn.IFS(AT16="","",VLOOKUP(AT16,entries_costume,3,FALSE)=0,"",AT16&lt;&gt;"",VLOOKUP(AT16,entries_costume,3,FALSE))</f>
        <v/>
      </c>
      <c r="AB16" t="str" cm="1">
        <f t="array" ref="AB16">_xlfn.IFS(AV16="","",VLOOKUP(AV16,entries_scenic,2,FALSE)=0,"[Empty]",AV16&lt;&gt;"",VLOOKUP(AV16,entries_scenic,2,FALSE))</f>
        <v/>
      </c>
      <c r="AC16" t="str" cm="1">
        <f t="array" ref="AC16">_xlfn.IFS(AV16="","",VLOOKUP(AV16,entries_scenic,3,FALSE)=0,"",AV16&lt;&gt;"",VLOOKUP(AV16,entries_scenic,3,FALSE))</f>
        <v/>
      </c>
      <c r="AQ16" s="98"/>
      <c r="AR16" s="98"/>
      <c r="AS16" s="98"/>
      <c r="AT16" s="98"/>
      <c r="AU16" s="98"/>
    </row>
    <row r="17" spans="1:47" ht="15.75" x14ac:dyDescent="0.25">
      <c r="A17" s="398"/>
      <c r="B17" t="str" cm="1">
        <f t="array" ref="B17">_xlfn.IFS($AF17="","",VLOOKUP($AF17,entries_humorous,2,FALSE)=0,"[Empty]",$AF17&lt;&gt;"",VLOOKUP($AF17,entries_humorous,2,FALSE))</f>
        <v/>
      </c>
      <c r="C17" s="241" t="str" cm="1">
        <f t="array" ref="C17">_xlfn.IFS($AF17="","",VLOOKUP($AF17,Entries!$C17:$E52,3,FALSE)=0,"",$AF17&lt;&gt;"",VLOOKUP($AF17,Entries!$C17:$E52,3,FALSE))</f>
        <v/>
      </c>
      <c r="D17" t="str" cm="1">
        <f t="array" ref="D17">_xlfn.IFS($AH17="","",VLOOKUP($AH17,entries_dramatic,2,FALSE)=0,"[Empty]",$AH17&lt;&gt;"",VLOOKUP($AH17,entries_dramatic,2,FALSE))</f>
        <v/>
      </c>
      <c r="E17" s="241" t="str" cm="1">
        <f t="array" ref="E17">_xlfn.IFS($AH17="","",VLOOKUP($AH17,entries_dramatic,3,FALSE)=0,"",$AH17&lt;&gt;"",VLOOKUP($AH17,entries_dramatic,3,FALSE))</f>
        <v/>
      </c>
      <c r="F17" t="str" cm="1">
        <f t="array" ref="F17">_xlfn.IFS(AJ17="","",VLOOKUP(AJ17,entries_classical,2,FALSE)=0,"[Empty]",AJ17&lt;&gt;"",VLOOKUP(AJ17,entries_classical,2,FALSE))</f>
        <v/>
      </c>
      <c r="G17" t="str" cm="1">
        <f t="array" ref="G17">_xlfn.IFS(AJ17="","",VLOOKUP(AJ17,entries_classical,3,FALSE)=0,"",AJ17&lt;&gt;"",VLOOKUP(AJ17,entries_classical,3,FALSE))</f>
        <v/>
      </c>
      <c r="H17" t="str" cm="1">
        <f t="array" ref="H17">_xlfn.IFS(AJ17="","",VLOOKUP(AJ17,entries_classical,4,FALSE)=0,"",AJ17&lt;&gt;"",VLOOKUP(AJ17,entries_classical,4,FALSE))</f>
        <v/>
      </c>
      <c r="I17" s="241" t="str" cm="1">
        <f t="array" ref="I17">_xlfn.IFS(AJ17="","",VLOOKUP(AJ17,entries_classical,5,FALSE)=0,"",AJ17&lt;&gt;"",VLOOKUP(AJ17,entries_classical,5,FALSE))</f>
        <v/>
      </c>
      <c r="J17" t="str" cm="1">
        <f t="array" ref="J17">_xlfn.IFS(AL17="","",VLOOKUP(AL17,entries_contemp,2,FALSE)=0,"[Empty]",AL17&lt;&gt;"",VLOOKUP(AL17,entries_contemp,2,FALSE))</f>
        <v/>
      </c>
      <c r="K17" t="str" cm="1">
        <f t="array" ref="K17">_xlfn.IFS(AL17="","",VLOOKUP(AL17,entries_contemp,3,FALSE)=0,"",AL17&lt;&gt;"",VLOOKUP(AL17,entries_contemp,3,FALSE))</f>
        <v/>
      </c>
      <c r="L17" t="str" cm="1">
        <f t="array" ref="L17">_xlfn.IFS(AL17="","",VLOOKUP(AL17,entries_contemp,4,FALSE)=0,"",AL17&lt;&gt;"",VLOOKUP(AL17,entries_contemp,4,FALSE))</f>
        <v/>
      </c>
      <c r="M17" s="241" t="str" cm="1">
        <f t="array" ref="M17">_xlfn.IFS(AL17="","",VLOOKUP(AL17,entries_contemp,5,FALSE)=0,"",AL17&lt;&gt;"",VLOOKUP(AL17,entries_contemp,5,FALSE))</f>
        <v/>
      </c>
      <c r="N17" t="str" cm="1">
        <f t="array" ref="N17">_xlfn.IFS(AN17="","",VLOOKUP(AN17,entries_pantomime,2,FALSE)=0,"[Empty]",AN17&lt;&gt;"",VLOOKUP(AN17,entries_pantomime,2,FALSE))</f>
        <v/>
      </c>
      <c r="O17" t="str" cm="1">
        <f t="array" ref="O17">_xlfn.IFS(AN17="","",VLOOKUP(AN17,entries_pantomime,3,FALSE)=0,"",AN17&lt;&gt;"",VLOOKUP(AN17,entries_pantomime,3,FALSE))</f>
        <v/>
      </c>
      <c r="P17" t="str" cm="1">
        <f t="array" ref="P17">_xlfn.IFS(AN17="","",VLOOKUP(AN17,entries_pantomime,4,FALSE)=0,"",AN17&lt;&gt;"",VLOOKUP(AN17,entries_pantomime,4,FALSE))</f>
        <v/>
      </c>
      <c r="Q17" s="241" t="str" cm="1">
        <f t="array" ref="Q17">_xlfn.IFS(AN17="","",VLOOKUP(AN17,entries_pantomime,5,FALSE)=0,"",AN17&lt;&gt;"",VLOOKUP(AN17,entries_pantomime,5,FALSE))</f>
        <v/>
      </c>
      <c r="R17" t="str" cm="1">
        <f t="array" ref="R17">_xlfn.IFS(AP17="","",VLOOKUP(AP17,entries_musical,2,FALSE)=0,"[Empty]",AP17&lt;&gt;"",VLOOKUP(AP17,entries_musical,2,FALSE))</f>
        <v/>
      </c>
      <c r="S17" t="str" cm="1">
        <f t="array" ref="S17">_xlfn.IFS(AP17="","",VLOOKUP(AP17,entries_musical,3,FALSE)=0,"",AP17&lt;&gt;"",VLOOKUP(AP17,entries_musical,3,FALSE))</f>
        <v/>
      </c>
      <c r="T17" t="str" cm="1">
        <f t="array" ref="T17">_xlfn.IFS(AP17="","",VLOOKUP(AP17,entries_musical,4,FALSE)=0,"",AP17&lt;&gt;"",VLOOKUP(AP17,entries_musical,4,FALSE))</f>
        <v/>
      </c>
      <c r="U17" t="str" cm="1">
        <f t="array" ref="U17">_xlfn.IFS(AP17="","",VLOOKUP(AP17,entries_musical,5,FALSE)=0,"",AP17&lt;&gt;"",VLOOKUP(AP17,entries_musical,5,FALSE))</f>
        <v/>
      </c>
      <c r="V17" s="241" t="str" cm="1">
        <f t="array" ref="V17">_xlfn.IFS(AP17="","",VLOOKUP(AP17,entries_musical,6,FALSE)=0,"",AP17&lt;&gt;"",VLOOKUP(AP17,entries_musical,6,FALSE))</f>
        <v/>
      </c>
      <c r="W17" s="241"/>
      <c r="Z17" t="str" cm="1">
        <f t="array" ref="Z17">_xlfn.IFS(AT17="","",VLOOKUP(AT17,entries_costume,2,FALSE)=0,"[Empty]",AT17&lt;&gt;"",VLOOKUP(AT17,entries_costume,2,FALSE))</f>
        <v/>
      </c>
      <c r="AA17" s="241" t="str" cm="1">
        <f t="array" ref="AA17">_xlfn.IFS(AT17="","",VLOOKUP(AT17,entries_costume,3,FALSE)=0,"",AT17&lt;&gt;"",VLOOKUP(AT17,entries_costume,3,FALSE))</f>
        <v/>
      </c>
      <c r="AB17" t="str" cm="1">
        <f t="array" ref="AB17">_xlfn.IFS(AV17="","",VLOOKUP(AV17,entries_scenic,2,FALSE)=0,"[Empty]",AV17&lt;&gt;"",VLOOKUP(AV17,entries_scenic,2,FALSE))</f>
        <v/>
      </c>
      <c r="AC17" t="str" cm="1">
        <f t="array" ref="AC17">_xlfn.IFS(AV17="","",VLOOKUP(AV17,entries_scenic,3,FALSE)=0,"",AV17&lt;&gt;"",VLOOKUP(AV17,entries_scenic,3,FALSE))</f>
        <v/>
      </c>
      <c r="AQ17" s="98"/>
      <c r="AR17" s="98"/>
      <c r="AS17" s="98"/>
      <c r="AT17" s="98"/>
      <c r="AU17" s="98"/>
    </row>
    <row r="18" spans="1:47" ht="16.5" thickBot="1" x14ac:dyDescent="0.3">
      <c r="A18" s="399"/>
      <c r="B18" s="242" t="str" cm="1">
        <f t="array" ref="B18">_xlfn.IFS($AF18="","",VLOOKUP($AF18,entries_humorous,2,FALSE)=0,"[Empty]",$AF18&lt;&gt;"",VLOOKUP($AF18,entries_humorous,2,FALSE))</f>
        <v/>
      </c>
      <c r="C18" s="243" t="str" cm="1">
        <f t="array" ref="C18">_xlfn.IFS($AF18="","",VLOOKUP($AF18,Entries!$C18:$E53,3,FALSE)=0,"",$AF18&lt;&gt;"",VLOOKUP($AF18,Entries!$C18:$E53,3,FALSE))</f>
        <v/>
      </c>
      <c r="D18" s="242" t="str" cm="1">
        <f t="array" ref="D18">_xlfn.IFS($AH18="","",VLOOKUP($AH18,entries_dramatic,2,FALSE)=0,"[Empty]",$AH18&lt;&gt;"",VLOOKUP($AH18,entries_dramatic,2,FALSE))</f>
        <v/>
      </c>
      <c r="E18" s="243" t="str" cm="1">
        <f t="array" ref="E18">_xlfn.IFS($AH18="","",VLOOKUP($AH18,entries_dramatic,3,FALSE)=0,"",$AH18&lt;&gt;"",VLOOKUP($AH18,entries_dramatic,3,FALSE))</f>
        <v/>
      </c>
      <c r="F18" s="242" t="str" cm="1">
        <f t="array" ref="F18">_xlfn.IFS(AJ18="","",VLOOKUP(AJ18,entries_classical,2,FALSE)=0,"[Empty]",AJ18&lt;&gt;"",VLOOKUP(AJ18,entries_classical,2,FALSE))</f>
        <v/>
      </c>
      <c r="G18" s="242" t="str" cm="1">
        <f t="array" ref="G18">_xlfn.IFS(AJ18="","",VLOOKUP(AJ18,entries_classical,3,FALSE)=0,"",AJ18&lt;&gt;"",VLOOKUP(AJ18,entries_classical,3,FALSE))</f>
        <v/>
      </c>
      <c r="H18" s="242" t="str" cm="1">
        <f t="array" ref="H18">_xlfn.IFS(AJ18="","",VLOOKUP(AJ18,entries_classical,4,FALSE)=0,"",AJ18&lt;&gt;"",VLOOKUP(AJ18,entries_classical,4,FALSE))</f>
        <v/>
      </c>
      <c r="I18" s="243" t="str" cm="1">
        <f t="array" ref="I18">_xlfn.IFS(AJ18="","",VLOOKUP(AJ18,entries_classical,5,FALSE)=0,"",AJ18&lt;&gt;"",VLOOKUP(AJ18,entries_classical,5,FALSE))</f>
        <v/>
      </c>
      <c r="J18" s="242" t="str" cm="1">
        <f t="array" ref="J18">_xlfn.IFS(AL18="","",VLOOKUP(AL18,entries_contemp,2,FALSE)=0,"[Empty]",AL18&lt;&gt;"",VLOOKUP(AL18,entries_contemp,2,FALSE))</f>
        <v/>
      </c>
      <c r="K18" s="242" t="str" cm="1">
        <f t="array" ref="K18">_xlfn.IFS(AL18="","",VLOOKUP(AL18,entries_contemp,3,FALSE)=0,"",AL18&lt;&gt;"",VLOOKUP(AL18,entries_contemp,3,FALSE))</f>
        <v/>
      </c>
      <c r="L18" s="242" t="str" cm="1">
        <f t="array" ref="L18">_xlfn.IFS(AL18="","",VLOOKUP(AL18,entries_contemp,4,FALSE)=0,"",AL18&lt;&gt;"",VLOOKUP(AL18,entries_contemp,4,FALSE))</f>
        <v/>
      </c>
      <c r="M18" s="243" t="str" cm="1">
        <f t="array" ref="M18">_xlfn.IFS(AL18="","",VLOOKUP(AL18,entries_contemp,5,FALSE)=0,"",AL18&lt;&gt;"",VLOOKUP(AL18,entries_contemp,5,FALSE))</f>
        <v/>
      </c>
      <c r="N18" s="242" t="str" cm="1">
        <f t="array" ref="N18">_xlfn.IFS(AN18="","",VLOOKUP(AN18,entries_pantomime,2,FALSE)=0,"[Empty]",AN18&lt;&gt;"",VLOOKUP(AN18,entries_pantomime,2,FALSE))</f>
        <v/>
      </c>
      <c r="O18" s="242" t="str" cm="1">
        <f t="array" ref="O18">_xlfn.IFS(AN18="","",VLOOKUP(AN18,entries_pantomime,3,FALSE)=0,"",AN18&lt;&gt;"",VLOOKUP(AN18,entries_pantomime,3,FALSE))</f>
        <v/>
      </c>
      <c r="P18" s="242" t="str" cm="1">
        <f t="array" ref="P18">_xlfn.IFS(AN18="","",VLOOKUP(AN18,entries_pantomime,4,FALSE)=0,"",AN18&lt;&gt;"",VLOOKUP(AN18,entries_pantomime,4,FALSE))</f>
        <v/>
      </c>
      <c r="Q18" s="243" t="str" cm="1">
        <f t="array" ref="Q18">_xlfn.IFS(AN18="","",VLOOKUP(AN18,entries_pantomime,5,FALSE)=0,"",AN18&lt;&gt;"",VLOOKUP(AN18,entries_pantomime,5,FALSE))</f>
        <v/>
      </c>
      <c r="R18" s="242" t="str" cm="1">
        <f t="array" ref="R18">_xlfn.IFS(AP18="","",VLOOKUP(AP18,entries_musical,2,FALSE)=0,"[Empty]",AP18&lt;&gt;"",VLOOKUP(AP18,entries_musical,2,FALSE))</f>
        <v/>
      </c>
      <c r="S18" s="242" t="str" cm="1">
        <f t="array" ref="S18">_xlfn.IFS(AP18="","",VLOOKUP(AP18,entries_musical,3,FALSE)=0,"",AP18&lt;&gt;"",VLOOKUP(AP18,entries_musical,3,FALSE))</f>
        <v/>
      </c>
      <c r="T18" s="242" t="str" cm="1">
        <f t="array" ref="T18">_xlfn.IFS(AP18="","",VLOOKUP(AP18,entries_musical,4,FALSE)=0,"",AP18&lt;&gt;"",VLOOKUP(AP18,entries_musical,4,FALSE))</f>
        <v/>
      </c>
      <c r="U18" s="242" t="str" cm="1">
        <f t="array" ref="U18">_xlfn.IFS(AP18="","",VLOOKUP(AP18,entries_musical,5,FALSE)=0,"",AP18&lt;&gt;"",VLOOKUP(AP18,entries_musical,5,FALSE))</f>
        <v/>
      </c>
      <c r="V18" s="243" t="str" cm="1">
        <f t="array" ref="V18">_xlfn.IFS(AP18="","",VLOOKUP(AP18,entries_musical,6,FALSE)=0,"",AP18&lt;&gt;"",VLOOKUP(AP18,entries_musical,6,FALSE))</f>
        <v/>
      </c>
      <c r="W18" s="243"/>
      <c r="Z18" s="242" t="str" cm="1">
        <f t="array" ref="Z18">_xlfn.IFS(AT18="","",VLOOKUP(AT18,entries_costume,2,FALSE)=0,"[Empty]",AT18&lt;&gt;"",VLOOKUP(AT18,entries_costume,2,FALSE))</f>
        <v/>
      </c>
      <c r="AA18" s="243" t="str" cm="1">
        <f t="array" ref="AA18">_xlfn.IFS(AT18="","",VLOOKUP(AT18,entries_costume,3,FALSE)=0,"",AT18&lt;&gt;"",VLOOKUP(AT18,entries_costume,3,FALSE))</f>
        <v/>
      </c>
      <c r="AB18" s="242" t="str" cm="1">
        <f t="array" ref="AB18">_xlfn.IFS(AV18="","",VLOOKUP(AV18,entries_scenic,2,FALSE)=0,"[Empty]",AV18&lt;&gt;"",VLOOKUP(AV18,entries_scenic,2,FALSE))</f>
        <v/>
      </c>
      <c r="AC18" s="242" t="str" cm="1">
        <f t="array" ref="AC18">_xlfn.IFS(AV18="","",VLOOKUP(AV18,entries_scenic,3,FALSE)=0,"",AV18&lt;&gt;"",VLOOKUP(AV18,entries_scenic,3,FALSE))</f>
        <v/>
      </c>
      <c r="AQ18" s="98"/>
      <c r="AR18" s="98"/>
      <c r="AS18" s="98"/>
      <c r="AT18" s="98"/>
      <c r="AU18" s="98"/>
    </row>
    <row r="19" spans="1:47" ht="15.75" x14ac:dyDescent="0.25">
      <c r="A19" s="398" t="str">
        <f>IF(Entries!B19="","",Entries!B19)</f>
        <v/>
      </c>
      <c r="B19" t="str" cm="1">
        <f t="array" ref="B19">_xlfn.IFS($AF19="","",VLOOKUP($AF19,entries_humorous,2,FALSE)=0,"[Empty]",$AF19&lt;&gt;"",VLOOKUP($AF19,entries_humorous,2,FALSE))</f>
        <v/>
      </c>
      <c r="C19" s="241" t="str" cm="1">
        <f t="array" ref="C19">_xlfn.IFS($AF19="","",VLOOKUP($AF19,Entries!$C19:$E54,3,FALSE)=0,"",$AF19&lt;&gt;"",VLOOKUP($AF19,Entries!$C19:$E54,3,FALSE))</f>
        <v/>
      </c>
      <c r="D19" t="str" cm="1">
        <f t="array" ref="D19">_xlfn.IFS($AH19="","",VLOOKUP($AH19,entries_dramatic,2,FALSE)=0,"[Empty]",$AH19&lt;&gt;"",VLOOKUP($AH19,entries_dramatic,2,FALSE))</f>
        <v/>
      </c>
      <c r="E19" s="241" t="str" cm="1">
        <f t="array" ref="E19">_xlfn.IFS($AH19="","",VLOOKUP($AH19,entries_dramatic,3,FALSE)=0,"",$AH19&lt;&gt;"",VLOOKUP($AH19,entries_dramatic,3,FALSE))</f>
        <v/>
      </c>
      <c r="F19" t="str" cm="1">
        <f t="array" ref="F19">_xlfn.IFS(AJ19="","",VLOOKUP(AJ19,entries_classical,2,FALSE)=0,"[Empty]",AJ19&lt;&gt;"",VLOOKUP(AJ19,entries_classical,2,FALSE))</f>
        <v/>
      </c>
      <c r="G19" t="str" cm="1">
        <f t="array" ref="G19">_xlfn.IFS(AJ19="","",VLOOKUP(AJ19,entries_classical,3,FALSE)=0,"",AJ19&lt;&gt;"",VLOOKUP(AJ19,entries_classical,3,FALSE))</f>
        <v/>
      </c>
      <c r="H19" t="str" cm="1">
        <f t="array" ref="H19">_xlfn.IFS(AJ19="","",VLOOKUP(AJ19,entries_classical,4,FALSE)=0,"",AJ19&lt;&gt;"",VLOOKUP(AJ19,entries_classical,4,FALSE))</f>
        <v/>
      </c>
      <c r="I19" s="241" t="str" cm="1">
        <f t="array" ref="I19">_xlfn.IFS(AJ19="","",VLOOKUP(AJ19,entries_classical,5,FALSE)=0,"",AJ19&lt;&gt;"",VLOOKUP(AJ19,entries_classical,5,FALSE))</f>
        <v/>
      </c>
      <c r="J19" t="str" cm="1">
        <f t="array" ref="J19">_xlfn.IFS(AL19="","",VLOOKUP(AL19,entries_contemp,2,FALSE)=0,"[Empty]",AL19&lt;&gt;"",VLOOKUP(AL19,entries_contemp,2,FALSE))</f>
        <v/>
      </c>
      <c r="K19" t="str" cm="1">
        <f t="array" ref="K19">_xlfn.IFS(AL19="","",VLOOKUP(AL19,entries_contemp,3,FALSE)=0,"",AL19&lt;&gt;"",VLOOKUP(AL19,entries_contemp,3,FALSE))</f>
        <v/>
      </c>
      <c r="L19" t="str" cm="1">
        <f t="array" ref="L19">_xlfn.IFS(AL19="","",VLOOKUP(AL19,entries_contemp,4,FALSE)=0,"",AL19&lt;&gt;"",VLOOKUP(AL19,entries_contemp,4,FALSE))</f>
        <v/>
      </c>
      <c r="M19" s="241" t="str" cm="1">
        <f t="array" ref="M19">_xlfn.IFS(AL19="","",VLOOKUP(AL19,entries_contemp,5,FALSE)=0,"",AL19&lt;&gt;"",VLOOKUP(AL19,entries_contemp,5,FALSE))</f>
        <v/>
      </c>
      <c r="N19" t="str" cm="1">
        <f t="array" ref="N19">_xlfn.IFS(AN19="","",VLOOKUP(AN19,entries_pantomime,2,FALSE)=0,"[Empty]",AN19&lt;&gt;"",VLOOKUP(AN19,entries_pantomime,2,FALSE))</f>
        <v/>
      </c>
      <c r="O19" t="str" cm="1">
        <f t="array" ref="O19">_xlfn.IFS(AN19="","",VLOOKUP(AN19,entries_pantomime,3,FALSE)=0,"",AN19&lt;&gt;"",VLOOKUP(AN19,entries_pantomime,3,FALSE))</f>
        <v/>
      </c>
      <c r="P19" t="str" cm="1">
        <f t="array" ref="P19">_xlfn.IFS(AN19="","",VLOOKUP(AN19,entries_pantomime,4,FALSE)=0,"",AN19&lt;&gt;"",VLOOKUP(AN19,entries_pantomime,4,FALSE))</f>
        <v/>
      </c>
      <c r="Q19" s="241" t="str" cm="1">
        <f t="array" ref="Q19">_xlfn.IFS(AN19="","",VLOOKUP(AN19,entries_pantomime,5,FALSE)=0,"",AN19&lt;&gt;"",VLOOKUP(AN19,entries_pantomime,5,FALSE))</f>
        <v/>
      </c>
      <c r="R19" t="str" cm="1">
        <f t="array" ref="R19">_xlfn.IFS(AP19="","",VLOOKUP(AP19,entries_musical,2,FALSE)=0,"[Empty]",AP19&lt;&gt;"",VLOOKUP(AP19,entries_musical,2,FALSE))</f>
        <v/>
      </c>
      <c r="S19" t="str" cm="1">
        <f t="array" ref="S19">_xlfn.IFS(AP19="","",VLOOKUP(AP19,entries_musical,3,FALSE)=0,"",AP19&lt;&gt;"",VLOOKUP(AP19,entries_musical,3,FALSE))</f>
        <v/>
      </c>
      <c r="T19" t="str" cm="1">
        <f t="array" ref="T19">_xlfn.IFS(AP19="","",VLOOKUP(AP19,entries_musical,4,FALSE)=0,"",AP19&lt;&gt;"",VLOOKUP(AP19,entries_musical,4,FALSE))</f>
        <v/>
      </c>
      <c r="U19" t="str" cm="1">
        <f t="array" ref="U19">_xlfn.IFS(AP19="","",VLOOKUP(AP19,entries_musical,5,FALSE)=0,"",AP19&lt;&gt;"",VLOOKUP(AP19,entries_musical,5,FALSE))</f>
        <v/>
      </c>
      <c r="V19" s="241" t="str" cm="1">
        <f t="array" ref="V19">_xlfn.IFS(AP19="","",VLOOKUP(AP19,entries_musical,6,FALSE)=0,"",AP19&lt;&gt;"",VLOOKUP(AP19,entries_musical,6,FALSE))</f>
        <v/>
      </c>
      <c r="W19" s="241" t="str" cm="1">
        <f t="array" ref="W19">_xlfn.IFS(AR19="","",VLOOKUP(AR19,entries_play,2,FALSE)=0,"[Empty]",AR19&lt;&gt;"",VLOOKUP(AR19,entries_play,2,FALSE))</f>
        <v/>
      </c>
      <c r="Z19" t="str" cm="1">
        <f t="array" ref="Z19">_xlfn.IFS(AT19="","",VLOOKUP(AT19,entries_costume,2,FALSE)=0,"[Empty]",AT19&lt;&gt;"",VLOOKUP(AT19,entries_costume,2,FALSE))</f>
        <v/>
      </c>
      <c r="AA19" s="241" t="str" cm="1">
        <f t="array" ref="AA19">_xlfn.IFS(AT19="","",VLOOKUP(AT19,entries_costume,3,FALSE)=0,"",AT19&lt;&gt;"",VLOOKUP(AT19,entries_costume,3,FALSE))</f>
        <v/>
      </c>
      <c r="AB19" t="str" cm="1">
        <f t="array" ref="AB19">_xlfn.IFS(AV19="","",VLOOKUP(AV19,entries_scenic,2,FALSE)=0,"[Empty]",AV19&lt;&gt;"",VLOOKUP(AV19,entries_scenic,2,FALSE))</f>
        <v/>
      </c>
      <c r="AC19" t="str" cm="1">
        <f t="array" ref="AC19">_xlfn.IFS(AV19="","",VLOOKUP(AV19,entries_scenic,3,FALSE)=0,"",AV19&lt;&gt;"",VLOOKUP(AV19,entries_scenic,3,FALSE))</f>
        <v/>
      </c>
      <c r="AE19" t="str" cm="1">
        <f t="array" aca="1" ref="AE19" ca="1">_xlfn._xlws.FILTER(Humorous!$B20:$C23,Humorous!$B20:$B23=1,"")</f>
        <v/>
      </c>
      <c r="AG19" t="str" cm="1">
        <f t="array" aca="1" ref="AG19" ca="1">_xlfn._xlws.FILTER(Dramatic!$B20:$C23,Dramatic!$B20:$B23=1,"")</f>
        <v/>
      </c>
      <c r="AI19" s="98" t="str" cm="1">
        <f t="array" aca="1" ref="AI19" ca="1">_xlfn._xlws.FILTER(Classical!$B20:$C23,Classical!$B20:$B23=1,"")</f>
        <v/>
      </c>
      <c r="AK19" s="98" t="str" cm="1">
        <f t="array" aca="1" ref="AK19" ca="1">_xlfn._xlws.FILTER(Contemporary!$B20:$C23,Contemporary!$B20:$B23=1,"")</f>
        <v/>
      </c>
      <c r="AM19" s="98" t="str" cm="1">
        <f t="array" aca="1" ref="AM19" ca="1">_xlfn._xlws.FILTER(Pantomime!$B20:$C23,Pantomime!$B20:$B23=1,"")</f>
        <v/>
      </c>
      <c r="AO19" s="98" t="str" cm="1">
        <f t="array" aca="1" ref="AO19" ca="1">_xlfn._xlws.FILTER(Musical!$B20:$C23,Musical!$B20:$B23=1,"")</f>
        <v/>
      </c>
      <c r="AQ19" s="98" t="str" cm="1">
        <f t="array" ref="AQ19">_xlfn._xlws.FILTER('One Act'!$B20:$C23,'One Act'!$B20:$B23=1,"")</f>
        <v/>
      </c>
      <c r="AR19" s="98"/>
      <c r="AS19" s="98" t="str" cm="1">
        <f t="array" ref="AS19">_xlfn._xlws.FILTER(Costume!$B20:$C23,Costume!$B20:$B23=1,"")</f>
        <v/>
      </c>
      <c r="AT19" s="98"/>
      <c r="AU19" s="98" t="str" cm="1">
        <f t="array" ref="AU19">_xlfn._xlws.FILTER(Scenic!$B20:$C23,Scenic!$B20:$B23=1,"")</f>
        <v/>
      </c>
    </row>
    <row r="20" spans="1:47" ht="15.75" x14ac:dyDescent="0.25">
      <c r="A20" s="398"/>
      <c r="B20" t="str" cm="1">
        <f t="array" ref="B20">_xlfn.IFS($AF20="","",VLOOKUP($AF20,entries_humorous,2,FALSE)=0,"[Empty]",$AF20&lt;&gt;"",VLOOKUP($AF20,entries_humorous,2,FALSE))</f>
        <v/>
      </c>
      <c r="C20" s="241" t="str" cm="1">
        <f t="array" ref="C20">_xlfn.IFS($AF20="","",VLOOKUP($AF20,Entries!$C20:$E55,3,FALSE)=0,"",$AF20&lt;&gt;"",VLOOKUP($AF20,Entries!$C20:$E55,3,FALSE))</f>
        <v/>
      </c>
      <c r="D20" t="str" cm="1">
        <f t="array" ref="D20">_xlfn.IFS($AH20="","",VLOOKUP($AH20,entries_dramatic,2,FALSE)=0,"[Empty]",$AH20&lt;&gt;"",VLOOKUP($AH20,entries_dramatic,2,FALSE))</f>
        <v/>
      </c>
      <c r="E20" s="241" t="str" cm="1">
        <f t="array" ref="E20">_xlfn.IFS($AH20="","",VLOOKUP($AH20,entries_dramatic,3,FALSE)=0,"",$AH20&lt;&gt;"",VLOOKUP($AH20,entries_dramatic,3,FALSE))</f>
        <v/>
      </c>
      <c r="F20" t="str" cm="1">
        <f t="array" ref="F20">_xlfn.IFS(AJ20="","",VLOOKUP(AJ20,entries_classical,2,FALSE)=0,"[Empty]",AJ20&lt;&gt;"",VLOOKUP(AJ20,entries_classical,2,FALSE))</f>
        <v/>
      </c>
      <c r="G20" t="str" cm="1">
        <f t="array" ref="G20">_xlfn.IFS(AJ20="","",VLOOKUP(AJ20,entries_classical,3,FALSE)=0,"",AJ20&lt;&gt;"",VLOOKUP(AJ20,entries_classical,3,FALSE))</f>
        <v/>
      </c>
      <c r="H20" t="str" cm="1">
        <f t="array" ref="H20">_xlfn.IFS(AJ20="","",VLOOKUP(AJ20,entries_classical,4,FALSE)=0,"",AJ20&lt;&gt;"",VLOOKUP(AJ20,entries_classical,4,FALSE))</f>
        <v/>
      </c>
      <c r="I20" s="241" t="str" cm="1">
        <f t="array" ref="I20">_xlfn.IFS(AJ20="","",VLOOKUP(AJ20,entries_classical,5,FALSE)=0,"",AJ20&lt;&gt;"",VLOOKUP(AJ20,entries_classical,5,FALSE))</f>
        <v/>
      </c>
      <c r="J20" t="str" cm="1">
        <f t="array" ref="J20">_xlfn.IFS(AL20="","",VLOOKUP(AL20,entries_contemp,2,FALSE)=0,"[Empty]",AL20&lt;&gt;"",VLOOKUP(AL20,entries_contemp,2,FALSE))</f>
        <v/>
      </c>
      <c r="K20" t="str" cm="1">
        <f t="array" ref="K20">_xlfn.IFS(AL20="","",VLOOKUP(AL20,entries_contemp,3,FALSE)=0,"",AL20&lt;&gt;"",VLOOKUP(AL20,entries_contemp,3,FALSE))</f>
        <v/>
      </c>
      <c r="L20" t="str" cm="1">
        <f t="array" ref="L20">_xlfn.IFS(AL20="","",VLOOKUP(AL20,entries_contemp,4,FALSE)=0,"",AL20&lt;&gt;"",VLOOKUP(AL20,entries_contemp,4,FALSE))</f>
        <v/>
      </c>
      <c r="M20" s="241" t="str" cm="1">
        <f t="array" ref="M20">_xlfn.IFS(AL20="","",VLOOKUP(AL20,entries_contemp,5,FALSE)=0,"",AL20&lt;&gt;"",VLOOKUP(AL20,entries_contemp,5,FALSE))</f>
        <v/>
      </c>
      <c r="N20" t="str" cm="1">
        <f t="array" ref="N20">_xlfn.IFS(AN20="","",VLOOKUP(AN20,entries_pantomime,2,FALSE)=0,"[Empty]",AN20&lt;&gt;"",VLOOKUP(AN20,entries_pantomime,2,FALSE))</f>
        <v/>
      </c>
      <c r="O20" t="str" cm="1">
        <f t="array" ref="O20">_xlfn.IFS(AN20="","",VLOOKUP(AN20,entries_pantomime,3,FALSE)=0,"",AN20&lt;&gt;"",VLOOKUP(AN20,entries_pantomime,3,FALSE))</f>
        <v/>
      </c>
      <c r="P20" t="str" cm="1">
        <f t="array" ref="P20">_xlfn.IFS(AN20="","",VLOOKUP(AN20,entries_pantomime,4,FALSE)=0,"",AN20&lt;&gt;"",VLOOKUP(AN20,entries_pantomime,4,FALSE))</f>
        <v/>
      </c>
      <c r="Q20" s="241" t="str" cm="1">
        <f t="array" ref="Q20">_xlfn.IFS(AN20="","",VLOOKUP(AN20,entries_pantomime,5,FALSE)=0,"",AN20&lt;&gt;"",VLOOKUP(AN20,entries_pantomime,5,FALSE))</f>
        <v/>
      </c>
      <c r="R20" t="str" cm="1">
        <f t="array" ref="R20">_xlfn.IFS(AP20="","",VLOOKUP(AP20,entries_musical,2,FALSE)=0,"[Empty]",AP20&lt;&gt;"",VLOOKUP(AP20,entries_musical,2,FALSE))</f>
        <v/>
      </c>
      <c r="S20" t="str" cm="1">
        <f t="array" ref="S20">_xlfn.IFS(AP20="","",VLOOKUP(AP20,entries_musical,3,FALSE)=0,"",AP20&lt;&gt;"",VLOOKUP(AP20,entries_musical,3,FALSE))</f>
        <v/>
      </c>
      <c r="T20" t="str" cm="1">
        <f t="array" ref="T20">_xlfn.IFS(AP20="","",VLOOKUP(AP20,entries_musical,4,FALSE)=0,"",AP20&lt;&gt;"",VLOOKUP(AP20,entries_musical,4,FALSE))</f>
        <v/>
      </c>
      <c r="U20" t="str" cm="1">
        <f t="array" ref="U20">_xlfn.IFS(AP20="","",VLOOKUP(AP20,entries_musical,5,FALSE)=0,"",AP20&lt;&gt;"",VLOOKUP(AP20,entries_musical,5,FALSE))</f>
        <v/>
      </c>
      <c r="V20" s="241" t="str" cm="1">
        <f t="array" ref="V20">_xlfn.IFS(AP20="","",VLOOKUP(AP20,entries_musical,6,FALSE)=0,"",AP20&lt;&gt;"",VLOOKUP(AP20,entries_musical,6,FALSE))</f>
        <v/>
      </c>
      <c r="W20" s="241"/>
      <c r="Z20" t="str" cm="1">
        <f t="array" ref="Z20">_xlfn.IFS(AT20="","",VLOOKUP(AT20,entries_costume,2,FALSE)=0,"[Empty]",AT20&lt;&gt;"",VLOOKUP(AT20,entries_costume,2,FALSE))</f>
        <v/>
      </c>
      <c r="AA20" s="241" t="str" cm="1">
        <f t="array" ref="AA20">_xlfn.IFS(AT20="","",VLOOKUP(AT20,entries_costume,3,FALSE)=0,"",AT20&lt;&gt;"",VLOOKUP(AT20,entries_costume,3,FALSE))</f>
        <v/>
      </c>
      <c r="AB20" t="str" cm="1">
        <f t="array" ref="AB20">_xlfn.IFS(AV20="","",VLOOKUP(AV20,entries_scenic,2,FALSE)=0,"[Empty]",AV20&lt;&gt;"",VLOOKUP(AV20,entries_scenic,2,FALSE))</f>
        <v/>
      </c>
      <c r="AC20" t="str" cm="1">
        <f t="array" ref="AC20">_xlfn.IFS(AV20="","",VLOOKUP(AV20,entries_scenic,3,FALSE)=0,"",AV20&lt;&gt;"",VLOOKUP(AV20,entries_scenic,3,FALSE))</f>
        <v/>
      </c>
      <c r="AQ20" s="98"/>
      <c r="AR20" s="98"/>
      <c r="AS20" s="98"/>
      <c r="AT20" s="98"/>
      <c r="AU20" s="98"/>
    </row>
    <row r="21" spans="1:47" ht="15.75" x14ac:dyDescent="0.25">
      <c r="A21" s="398"/>
      <c r="B21" t="str" cm="1">
        <f t="array" ref="B21">_xlfn.IFS($AF21="","",VLOOKUP($AF21,entries_humorous,2,FALSE)=0,"[Empty]",$AF21&lt;&gt;"",VLOOKUP($AF21,entries_humorous,2,FALSE))</f>
        <v/>
      </c>
      <c r="C21" s="241" t="str" cm="1">
        <f t="array" ref="C21">_xlfn.IFS($AF21="","",VLOOKUP($AF21,Entries!$C21:$E56,3,FALSE)=0,"",$AF21&lt;&gt;"",VLOOKUP($AF21,Entries!$C21:$E56,3,FALSE))</f>
        <v/>
      </c>
      <c r="D21" t="str" cm="1">
        <f t="array" ref="D21">_xlfn.IFS($AH21="","",VLOOKUP($AH21,entries_dramatic,2,FALSE)=0,"[Empty]",$AH21&lt;&gt;"",VLOOKUP($AH21,entries_dramatic,2,FALSE))</f>
        <v/>
      </c>
      <c r="E21" s="241" t="str" cm="1">
        <f t="array" ref="E21">_xlfn.IFS($AH21="","",VLOOKUP($AH21,entries_dramatic,3,FALSE)=0,"",$AH21&lt;&gt;"",VLOOKUP($AH21,entries_dramatic,3,FALSE))</f>
        <v/>
      </c>
      <c r="F21" t="str" cm="1">
        <f t="array" ref="F21">_xlfn.IFS(AJ21="","",VLOOKUP(AJ21,entries_classical,2,FALSE)=0,"[Empty]",AJ21&lt;&gt;"",VLOOKUP(AJ21,entries_classical,2,FALSE))</f>
        <v/>
      </c>
      <c r="G21" t="str" cm="1">
        <f t="array" ref="G21">_xlfn.IFS(AJ21="","",VLOOKUP(AJ21,entries_classical,3,FALSE)=0,"",AJ21&lt;&gt;"",VLOOKUP(AJ21,entries_classical,3,FALSE))</f>
        <v/>
      </c>
      <c r="H21" t="str" cm="1">
        <f t="array" ref="H21">_xlfn.IFS(AJ21="","",VLOOKUP(AJ21,entries_classical,4,FALSE)=0,"",AJ21&lt;&gt;"",VLOOKUP(AJ21,entries_classical,4,FALSE))</f>
        <v/>
      </c>
      <c r="I21" s="241" t="str" cm="1">
        <f t="array" ref="I21">_xlfn.IFS(AJ21="","",VLOOKUP(AJ21,entries_classical,5,FALSE)=0,"",AJ21&lt;&gt;"",VLOOKUP(AJ21,entries_classical,5,FALSE))</f>
        <v/>
      </c>
      <c r="J21" t="str" cm="1">
        <f t="array" ref="J21">_xlfn.IFS(AL21="","",VLOOKUP(AL21,entries_contemp,2,FALSE)=0,"[Empty]",AL21&lt;&gt;"",VLOOKUP(AL21,entries_contemp,2,FALSE))</f>
        <v/>
      </c>
      <c r="K21" t="str" cm="1">
        <f t="array" ref="K21">_xlfn.IFS(AL21="","",VLOOKUP(AL21,entries_contemp,3,FALSE)=0,"",AL21&lt;&gt;"",VLOOKUP(AL21,entries_contemp,3,FALSE))</f>
        <v/>
      </c>
      <c r="L21" t="str" cm="1">
        <f t="array" ref="L21">_xlfn.IFS(AL21="","",VLOOKUP(AL21,entries_contemp,4,FALSE)=0,"",AL21&lt;&gt;"",VLOOKUP(AL21,entries_contemp,4,FALSE))</f>
        <v/>
      </c>
      <c r="M21" s="241" t="str" cm="1">
        <f t="array" ref="M21">_xlfn.IFS(AL21="","",VLOOKUP(AL21,entries_contemp,5,FALSE)=0,"",AL21&lt;&gt;"",VLOOKUP(AL21,entries_contemp,5,FALSE))</f>
        <v/>
      </c>
      <c r="N21" t="str" cm="1">
        <f t="array" ref="N21">_xlfn.IFS(AN21="","",VLOOKUP(AN21,entries_pantomime,2,FALSE)=0,"[Empty]",AN21&lt;&gt;"",VLOOKUP(AN21,entries_pantomime,2,FALSE))</f>
        <v/>
      </c>
      <c r="O21" t="str" cm="1">
        <f t="array" ref="O21">_xlfn.IFS(AN21="","",VLOOKUP(AN21,entries_pantomime,3,FALSE)=0,"",AN21&lt;&gt;"",VLOOKUP(AN21,entries_pantomime,3,FALSE))</f>
        <v/>
      </c>
      <c r="P21" t="str" cm="1">
        <f t="array" ref="P21">_xlfn.IFS(AN21="","",VLOOKUP(AN21,entries_pantomime,4,FALSE)=0,"",AN21&lt;&gt;"",VLOOKUP(AN21,entries_pantomime,4,FALSE))</f>
        <v/>
      </c>
      <c r="Q21" s="241" t="str" cm="1">
        <f t="array" ref="Q21">_xlfn.IFS(AN21="","",VLOOKUP(AN21,entries_pantomime,5,FALSE)=0,"",AN21&lt;&gt;"",VLOOKUP(AN21,entries_pantomime,5,FALSE))</f>
        <v/>
      </c>
      <c r="R21" t="str" cm="1">
        <f t="array" ref="R21">_xlfn.IFS(AP21="","",VLOOKUP(AP21,entries_musical,2,FALSE)=0,"[Empty]",AP21&lt;&gt;"",VLOOKUP(AP21,entries_musical,2,FALSE))</f>
        <v/>
      </c>
      <c r="S21" t="str" cm="1">
        <f t="array" ref="S21">_xlfn.IFS(AP21="","",VLOOKUP(AP21,entries_musical,3,FALSE)=0,"",AP21&lt;&gt;"",VLOOKUP(AP21,entries_musical,3,FALSE))</f>
        <v/>
      </c>
      <c r="T21" t="str" cm="1">
        <f t="array" ref="T21">_xlfn.IFS(AP21="","",VLOOKUP(AP21,entries_musical,4,FALSE)=0,"",AP21&lt;&gt;"",VLOOKUP(AP21,entries_musical,4,FALSE))</f>
        <v/>
      </c>
      <c r="U21" t="str" cm="1">
        <f t="array" ref="U21">_xlfn.IFS(AP21="","",VLOOKUP(AP21,entries_musical,5,FALSE)=0,"",AP21&lt;&gt;"",VLOOKUP(AP21,entries_musical,5,FALSE))</f>
        <v/>
      </c>
      <c r="V21" s="241" t="str" cm="1">
        <f t="array" ref="V21">_xlfn.IFS(AP21="","",VLOOKUP(AP21,entries_musical,6,FALSE)=0,"",AP21&lt;&gt;"",VLOOKUP(AP21,entries_musical,6,FALSE))</f>
        <v/>
      </c>
      <c r="W21" s="241"/>
      <c r="Z21" t="str" cm="1">
        <f t="array" ref="Z21">_xlfn.IFS(AT21="","",VLOOKUP(AT21,entries_costume,2,FALSE)=0,"[Empty]",AT21&lt;&gt;"",VLOOKUP(AT21,entries_costume,2,FALSE))</f>
        <v/>
      </c>
      <c r="AA21" s="241" t="str" cm="1">
        <f t="array" ref="AA21">_xlfn.IFS(AT21="","",VLOOKUP(AT21,entries_costume,3,FALSE)=0,"",AT21&lt;&gt;"",VLOOKUP(AT21,entries_costume,3,FALSE))</f>
        <v/>
      </c>
      <c r="AB21" t="str" cm="1">
        <f t="array" ref="AB21">_xlfn.IFS(AV21="","",VLOOKUP(AV21,entries_scenic,2,FALSE)=0,"[Empty]",AV21&lt;&gt;"",VLOOKUP(AV21,entries_scenic,2,FALSE))</f>
        <v/>
      </c>
      <c r="AC21" t="str" cm="1">
        <f t="array" ref="AC21">_xlfn.IFS(AV21="","",VLOOKUP(AV21,entries_scenic,3,FALSE)=0,"",AV21&lt;&gt;"",VLOOKUP(AV21,entries_scenic,3,FALSE))</f>
        <v/>
      </c>
      <c r="AQ21" s="98"/>
      <c r="AR21" s="98"/>
      <c r="AS21" s="98"/>
      <c r="AT21" s="98"/>
      <c r="AU21" s="98"/>
    </row>
    <row r="22" spans="1:47" ht="16.5" thickBot="1" x14ac:dyDescent="0.3">
      <c r="A22" s="399"/>
      <c r="B22" s="242" t="str" cm="1">
        <f t="array" ref="B22">_xlfn.IFS($AF22="","",VLOOKUP($AF22,entries_humorous,2,FALSE)=0,"[Empty]",$AF22&lt;&gt;"",VLOOKUP($AF22,entries_humorous,2,FALSE))</f>
        <v/>
      </c>
      <c r="C22" s="243" t="str" cm="1">
        <f t="array" ref="C22">_xlfn.IFS($AF22="","",VLOOKUP($AF22,Entries!$C22:$E57,3,FALSE)=0,"",$AF22&lt;&gt;"",VLOOKUP($AF22,Entries!$C22:$E57,3,FALSE))</f>
        <v/>
      </c>
      <c r="D22" s="242" t="str" cm="1">
        <f t="array" ref="D22">_xlfn.IFS($AH22="","",VLOOKUP($AH22,entries_dramatic,2,FALSE)=0,"[Empty]",$AH22&lt;&gt;"",VLOOKUP($AH22,entries_dramatic,2,FALSE))</f>
        <v/>
      </c>
      <c r="E22" s="243" t="str" cm="1">
        <f t="array" ref="E22">_xlfn.IFS($AH22="","",VLOOKUP($AH22,entries_dramatic,3,FALSE)=0,"",$AH22&lt;&gt;"",VLOOKUP($AH22,entries_dramatic,3,FALSE))</f>
        <v/>
      </c>
      <c r="F22" s="242" t="str" cm="1">
        <f t="array" ref="F22">_xlfn.IFS(AJ22="","",VLOOKUP(AJ22,entries_classical,2,FALSE)=0,"[Empty]",AJ22&lt;&gt;"",VLOOKUP(AJ22,entries_classical,2,FALSE))</f>
        <v/>
      </c>
      <c r="G22" s="242" t="str" cm="1">
        <f t="array" ref="G22">_xlfn.IFS(AJ22="","",VLOOKUP(AJ22,entries_classical,3,FALSE)=0,"",AJ22&lt;&gt;"",VLOOKUP(AJ22,entries_classical,3,FALSE))</f>
        <v/>
      </c>
      <c r="H22" s="242" t="str" cm="1">
        <f t="array" ref="H22">_xlfn.IFS(AJ22="","",VLOOKUP(AJ22,entries_classical,4,FALSE)=0,"",AJ22&lt;&gt;"",VLOOKUP(AJ22,entries_classical,4,FALSE))</f>
        <v/>
      </c>
      <c r="I22" s="243" t="str" cm="1">
        <f t="array" ref="I22">_xlfn.IFS(AJ22="","",VLOOKUP(AJ22,entries_classical,5,FALSE)=0,"",AJ22&lt;&gt;"",VLOOKUP(AJ22,entries_classical,5,FALSE))</f>
        <v/>
      </c>
      <c r="J22" s="242" t="str" cm="1">
        <f t="array" ref="J22">_xlfn.IFS(AL22="","",VLOOKUP(AL22,entries_contemp,2,FALSE)=0,"[Empty]",AL22&lt;&gt;"",VLOOKUP(AL22,entries_contemp,2,FALSE))</f>
        <v/>
      </c>
      <c r="K22" s="242" t="str" cm="1">
        <f t="array" ref="K22">_xlfn.IFS(AL22="","",VLOOKUP(AL22,entries_contemp,3,FALSE)=0,"",AL22&lt;&gt;"",VLOOKUP(AL22,entries_contemp,3,FALSE))</f>
        <v/>
      </c>
      <c r="L22" s="242" t="str" cm="1">
        <f t="array" ref="L22">_xlfn.IFS(AL22="","",VLOOKUP(AL22,entries_contemp,4,FALSE)=0,"",AL22&lt;&gt;"",VLOOKUP(AL22,entries_contemp,4,FALSE))</f>
        <v/>
      </c>
      <c r="M22" s="243" t="str" cm="1">
        <f t="array" ref="M22">_xlfn.IFS(AL22="","",VLOOKUP(AL22,entries_contemp,5,FALSE)=0,"",AL22&lt;&gt;"",VLOOKUP(AL22,entries_contemp,5,FALSE))</f>
        <v/>
      </c>
      <c r="N22" s="242" t="str" cm="1">
        <f t="array" ref="N22">_xlfn.IFS(AN22="","",VLOOKUP(AN22,entries_pantomime,2,FALSE)=0,"[Empty]",AN22&lt;&gt;"",VLOOKUP(AN22,entries_pantomime,2,FALSE))</f>
        <v/>
      </c>
      <c r="O22" s="242" t="str" cm="1">
        <f t="array" ref="O22">_xlfn.IFS(AN22="","",VLOOKUP(AN22,entries_pantomime,3,FALSE)=0,"",AN22&lt;&gt;"",VLOOKUP(AN22,entries_pantomime,3,FALSE))</f>
        <v/>
      </c>
      <c r="P22" s="242" t="str" cm="1">
        <f t="array" ref="P22">_xlfn.IFS(AN22="","",VLOOKUP(AN22,entries_pantomime,4,FALSE)=0,"",AN22&lt;&gt;"",VLOOKUP(AN22,entries_pantomime,4,FALSE))</f>
        <v/>
      </c>
      <c r="Q22" s="243" t="str" cm="1">
        <f t="array" ref="Q22">_xlfn.IFS(AN22="","",VLOOKUP(AN22,entries_pantomime,5,FALSE)=0,"",AN22&lt;&gt;"",VLOOKUP(AN22,entries_pantomime,5,FALSE))</f>
        <v/>
      </c>
      <c r="R22" s="242" t="str" cm="1">
        <f t="array" ref="R22">_xlfn.IFS(AP22="","",VLOOKUP(AP22,entries_musical,2,FALSE)=0,"[Empty]",AP22&lt;&gt;"",VLOOKUP(AP22,entries_musical,2,FALSE))</f>
        <v/>
      </c>
      <c r="S22" s="242" t="str" cm="1">
        <f t="array" ref="S22">_xlfn.IFS(AP22="","",VLOOKUP(AP22,entries_musical,3,FALSE)=0,"",AP22&lt;&gt;"",VLOOKUP(AP22,entries_musical,3,FALSE))</f>
        <v/>
      </c>
      <c r="T22" s="242" t="str" cm="1">
        <f t="array" ref="T22">_xlfn.IFS(AP22="","",VLOOKUP(AP22,entries_musical,4,FALSE)=0,"",AP22&lt;&gt;"",VLOOKUP(AP22,entries_musical,4,FALSE))</f>
        <v/>
      </c>
      <c r="U22" s="242" t="str" cm="1">
        <f t="array" ref="U22">_xlfn.IFS(AP22="","",VLOOKUP(AP22,entries_musical,5,FALSE)=0,"",AP22&lt;&gt;"",VLOOKUP(AP22,entries_musical,5,FALSE))</f>
        <v/>
      </c>
      <c r="V22" s="243" t="str" cm="1">
        <f t="array" ref="V22">_xlfn.IFS(AP22="","",VLOOKUP(AP22,entries_musical,6,FALSE)=0,"",AP22&lt;&gt;"",VLOOKUP(AP22,entries_musical,6,FALSE))</f>
        <v/>
      </c>
      <c r="W22" s="243"/>
      <c r="Z22" s="242" t="str" cm="1">
        <f t="array" ref="Z22">_xlfn.IFS(AT22="","",VLOOKUP(AT22,entries_costume,2,FALSE)=0,"[Empty]",AT22&lt;&gt;"",VLOOKUP(AT22,entries_costume,2,FALSE))</f>
        <v/>
      </c>
      <c r="AA22" s="243" t="str" cm="1">
        <f t="array" ref="AA22">_xlfn.IFS(AT22="","",VLOOKUP(AT22,entries_costume,3,FALSE)=0,"",AT22&lt;&gt;"",VLOOKUP(AT22,entries_costume,3,FALSE))</f>
        <v/>
      </c>
      <c r="AB22" s="242" t="str" cm="1">
        <f t="array" ref="AB22">_xlfn.IFS(AV22="","",VLOOKUP(AV22,entries_scenic,2,FALSE)=0,"[Empty]",AV22&lt;&gt;"",VLOOKUP(AV22,entries_scenic,2,FALSE))</f>
        <v/>
      </c>
      <c r="AC22" s="242" t="str" cm="1">
        <f t="array" ref="AC22">_xlfn.IFS(AV22="","",VLOOKUP(AV22,entries_scenic,3,FALSE)=0,"",AV22&lt;&gt;"",VLOOKUP(AV22,entries_scenic,3,FALSE))</f>
        <v/>
      </c>
      <c r="AQ22" s="98"/>
      <c r="AR22" s="98"/>
      <c r="AS22" s="98"/>
      <c r="AT22" s="98"/>
      <c r="AU22" s="98"/>
    </row>
    <row r="23" spans="1:47" ht="15.75" x14ac:dyDescent="0.25">
      <c r="A23" s="398" t="str">
        <f>IF(Entries!B23="","",Entries!B23)</f>
        <v/>
      </c>
      <c r="B23" t="str" cm="1">
        <f t="array" ref="B23">_xlfn.IFS($AF23="","",VLOOKUP($AF23,entries_humorous,2,FALSE)=0,"[Empty]",$AF23&lt;&gt;"",VLOOKUP($AF23,entries_humorous,2,FALSE))</f>
        <v/>
      </c>
      <c r="C23" s="241" t="str" cm="1">
        <f t="array" ref="C23">_xlfn.IFS($AF23="","",VLOOKUP($AF23,Entries!$C23:$E58,3,FALSE)=0,"",$AF23&lt;&gt;"",VLOOKUP($AF23,Entries!$C23:$E58,3,FALSE))</f>
        <v/>
      </c>
      <c r="D23" t="str" cm="1">
        <f t="array" ref="D23">_xlfn.IFS($AH23="","",VLOOKUP($AH23,entries_dramatic,2,FALSE)=0,"[Empty]",$AH23&lt;&gt;"",VLOOKUP($AH23,entries_dramatic,2,FALSE))</f>
        <v/>
      </c>
      <c r="E23" s="241" t="str" cm="1">
        <f t="array" ref="E23">_xlfn.IFS($AH23="","",VLOOKUP($AH23,entries_dramatic,3,FALSE)=0,"",$AH23&lt;&gt;"",VLOOKUP($AH23,entries_dramatic,3,FALSE))</f>
        <v/>
      </c>
      <c r="F23" t="str" cm="1">
        <f t="array" ref="F23">_xlfn.IFS(AJ23="","",VLOOKUP(AJ23,entries_classical,2,FALSE)=0,"[Empty]",AJ23&lt;&gt;"",VLOOKUP(AJ23,entries_classical,2,FALSE))</f>
        <v/>
      </c>
      <c r="G23" t="str" cm="1">
        <f t="array" ref="G23">_xlfn.IFS(AJ23="","",VLOOKUP(AJ23,entries_classical,3,FALSE)=0,"",AJ23&lt;&gt;"",VLOOKUP(AJ23,entries_classical,3,FALSE))</f>
        <v/>
      </c>
      <c r="H23" t="str" cm="1">
        <f t="array" ref="H23">_xlfn.IFS(AJ23="","",VLOOKUP(AJ23,entries_classical,4,FALSE)=0,"",AJ23&lt;&gt;"",VLOOKUP(AJ23,entries_classical,4,FALSE))</f>
        <v/>
      </c>
      <c r="I23" s="241" t="str" cm="1">
        <f t="array" ref="I23">_xlfn.IFS(AJ23="","",VLOOKUP(AJ23,entries_classical,5,FALSE)=0,"",AJ23&lt;&gt;"",VLOOKUP(AJ23,entries_classical,5,FALSE))</f>
        <v/>
      </c>
      <c r="J23" t="str" cm="1">
        <f t="array" ref="J23">_xlfn.IFS(AL23="","",VLOOKUP(AL23,entries_contemp,2,FALSE)=0,"[Empty]",AL23&lt;&gt;"",VLOOKUP(AL23,entries_contemp,2,FALSE))</f>
        <v/>
      </c>
      <c r="K23" t="str" cm="1">
        <f t="array" ref="K23">_xlfn.IFS(AL23="","",VLOOKUP(AL23,entries_contemp,3,FALSE)=0,"",AL23&lt;&gt;"",VLOOKUP(AL23,entries_contemp,3,FALSE))</f>
        <v/>
      </c>
      <c r="L23" t="str" cm="1">
        <f t="array" ref="L23">_xlfn.IFS(AL23="","",VLOOKUP(AL23,entries_contemp,4,FALSE)=0,"",AL23&lt;&gt;"",VLOOKUP(AL23,entries_contemp,4,FALSE))</f>
        <v/>
      </c>
      <c r="M23" s="241" t="str" cm="1">
        <f t="array" ref="M23">_xlfn.IFS(AL23="","",VLOOKUP(AL23,entries_contemp,5,FALSE)=0,"",AL23&lt;&gt;"",VLOOKUP(AL23,entries_contemp,5,FALSE))</f>
        <v/>
      </c>
      <c r="N23" t="str" cm="1">
        <f t="array" ref="N23">_xlfn.IFS(AN23="","",VLOOKUP(AN23,entries_pantomime,2,FALSE)=0,"[Empty]",AN23&lt;&gt;"",VLOOKUP(AN23,entries_pantomime,2,FALSE))</f>
        <v/>
      </c>
      <c r="O23" t="str" cm="1">
        <f t="array" ref="O23">_xlfn.IFS(AN23="","",VLOOKUP(AN23,entries_pantomime,3,FALSE)=0,"",AN23&lt;&gt;"",VLOOKUP(AN23,entries_pantomime,3,FALSE))</f>
        <v/>
      </c>
      <c r="P23" t="str" cm="1">
        <f t="array" ref="P23">_xlfn.IFS(AN23="","",VLOOKUP(AN23,entries_pantomime,4,FALSE)=0,"",AN23&lt;&gt;"",VLOOKUP(AN23,entries_pantomime,4,FALSE))</f>
        <v/>
      </c>
      <c r="Q23" s="241" t="str" cm="1">
        <f t="array" ref="Q23">_xlfn.IFS(AN23="","",VLOOKUP(AN23,entries_pantomime,5,FALSE)=0,"",AN23&lt;&gt;"",VLOOKUP(AN23,entries_pantomime,5,FALSE))</f>
        <v/>
      </c>
      <c r="R23" t="str" cm="1">
        <f t="array" ref="R23">_xlfn.IFS(AP23="","",VLOOKUP(AP23,entries_musical,2,FALSE)=0,"[Empty]",AP23&lt;&gt;"",VLOOKUP(AP23,entries_musical,2,FALSE))</f>
        <v/>
      </c>
      <c r="S23" t="str" cm="1">
        <f t="array" ref="S23">_xlfn.IFS(AP23="","",VLOOKUP(AP23,entries_musical,3,FALSE)=0,"",AP23&lt;&gt;"",VLOOKUP(AP23,entries_musical,3,FALSE))</f>
        <v/>
      </c>
      <c r="T23" t="str" cm="1">
        <f t="array" ref="T23">_xlfn.IFS(AP23="","",VLOOKUP(AP23,entries_musical,4,FALSE)=0,"",AP23&lt;&gt;"",VLOOKUP(AP23,entries_musical,4,FALSE))</f>
        <v/>
      </c>
      <c r="U23" t="str" cm="1">
        <f t="array" ref="U23">_xlfn.IFS(AP23="","",VLOOKUP(AP23,entries_musical,5,FALSE)=0,"",AP23&lt;&gt;"",VLOOKUP(AP23,entries_musical,5,FALSE))</f>
        <v/>
      </c>
      <c r="V23" s="241" t="str" cm="1">
        <f t="array" ref="V23">_xlfn.IFS(AP23="","",VLOOKUP(AP23,entries_musical,6,FALSE)=0,"",AP23&lt;&gt;"",VLOOKUP(AP23,entries_musical,6,FALSE))</f>
        <v/>
      </c>
      <c r="W23" s="241" t="str" cm="1">
        <f t="array" ref="W23">_xlfn.IFS(AR23="","",VLOOKUP(AR23,entries_play,2,FALSE)=0,"[Empty]",AR23&lt;&gt;"",VLOOKUP(AR23,entries_play,2,FALSE))</f>
        <v/>
      </c>
      <c r="Z23" t="str" cm="1">
        <f t="array" ref="Z23">_xlfn.IFS(AT23="","",VLOOKUP(AT23,entries_costume,2,FALSE)=0,"[Empty]",AT23&lt;&gt;"",VLOOKUP(AT23,entries_costume,2,FALSE))</f>
        <v/>
      </c>
      <c r="AA23" s="241" t="str" cm="1">
        <f t="array" ref="AA23">_xlfn.IFS(AT23="","",VLOOKUP(AT23,entries_costume,3,FALSE)=0,"",AT23&lt;&gt;"",VLOOKUP(AT23,entries_costume,3,FALSE))</f>
        <v/>
      </c>
      <c r="AB23" t="str" cm="1">
        <f t="array" ref="AB23">_xlfn.IFS(AV23="","",VLOOKUP(AV23,entries_scenic,2,FALSE)=0,"[Empty]",AV23&lt;&gt;"",VLOOKUP(AV23,entries_scenic,2,FALSE))</f>
        <v/>
      </c>
      <c r="AC23" t="str" cm="1">
        <f t="array" ref="AC23">_xlfn.IFS(AV23="","",VLOOKUP(AV23,entries_scenic,3,FALSE)=0,"",AV23&lt;&gt;"",VLOOKUP(AV23,entries_scenic,3,FALSE))</f>
        <v/>
      </c>
      <c r="AE23" t="str" cm="1">
        <f t="array" aca="1" ref="AE23" ca="1">_xlfn._xlws.FILTER(Humorous!$B24:$C27,Humorous!$B24:$B27=1,"")</f>
        <v/>
      </c>
      <c r="AG23" t="str" cm="1">
        <f t="array" aca="1" ref="AG23" ca="1">_xlfn._xlws.FILTER(Dramatic!$B24:$C27,Dramatic!$B24:$B27=1,"")</f>
        <v/>
      </c>
      <c r="AI23" s="98" t="str" cm="1">
        <f t="array" aca="1" ref="AI23" ca="1">_xlfn._xlws.FILTER(Classical!$B24:$C27,Classical!$B24:$B27=1,"")</f>
        <v/>
      </c>
      <c r="AK23" s="98" t="str" cm="1">
        <f t="array" aca="1" ref="AK23" ca="1">_xlfn._xlws.FILTER(Contemporary!$B24:$C27,Contemporary!$B24:$B27=1,"")</f>
        <v/>
      </c>
      <c r="AM23" s="98" t="str" cm="1">
        <f t="array" aca="1" ref="AM23" ca="1">_xlfn._xlws.FILTER(Pantomime!$B24:$C27,Pantomime!$B24:$B27=1,"")</f>
        <v/>
      </c>
      <c r="AO23" s="98" t="str" cm="1">
        <f t="array" aca="1" ref="AO23" ca="1">_xlfn._xlws.FILTER(Musical!$B24:$C27,Musical!$B24:$B27=1,"")</f>
        <v/>
      </c>
      <c r="AQ23" s="98" t="str" cm="1">
        <f t="array" ref="AQ23">_xlfn._xlws.FILTER('One Act'!$B24:$C27,'One Act'!$B24:$B27=1,"")</f>
        <v/>
      </c>
      <c r="AR23" s="98"/>
      <c r="AS23" s="98" t="str" cm="1">
        <f t="array" ref="AS23">_xlfn._xlws.FILTER(Costume!$B24:$C27,Costume!$B24:$B27=1,"")</f>
        <v/>
      </c>
      <c r="AT23" s="98"/>
      <c r="AU23" s="98" t="str" cm="1">
        <f t="array" ref="AU23">_xlfn._xlws.FILTER(Scenic!$B24:$C27,Scenic!$B24:$B27=1,"")</f>
        <v/>
      </c>
    </row>
    <row r="24" spans="1:47" ht="15.75" x14ac:dyDescent="0.25">
      <c r="A24" s="398"/>
      <c r="B24" t="str" cm="1">
        <f t="array" ref="B24">_xlfn.IFS($AF24="","",VLOOKUP($AF24,entries_humorous,2,FALSE)=0,"[Empty]",$AF24&lt;&gt;"",VLOOKUP($AF24,entries_humorous,2,FALSE))</f>
        <v/>
      </c>
      <c r="C24" s="241" t="str" cm="1">
        <f t="array" ref="C24">_xlfn.IFS($AF24="","",VLOOKUP($AF24,Entries!$C24:$E59,3,FALSE)=0,"",$AF24&lt;&gt;"",VLOOKUP($AF24,Entries!$C24:$E59,3,FALSE))</f>
        <v/>
      </c>
      <c r="D24" t="str" cm="1">
        <f t="array" ref="D24">_xlfn.IFS($AH24="","",VLOOKUP($AH24,entries_dramatic,2,FALSE)=0,"[Empty]",$AH24&lt;&gt;"",VLOOKUP($AH24,entries_dramatic,2,FALSE))</f>
        <v/>
      </c>
      <c r="E24" s="241" t="str" cm="1">
        <f t="array" ref="E24">_xlfn.IFS($AH24="","",VLOOKUP($AH24,entries_dramatic,3,FALSE)=0,"",$AH24&lt;&gt;"",VLOOKUP($AH24,entries_dramatic,3,FALSE))</f>
        <v/>
      </c>
      <c r="F24" t="str" cm="1">
        <f t="array" ref="F24">_xlfn.IFS(AJ24="","",VLOOKUP(AJ24,entries_classical,2,FALSE)=0,"[Empty]",AJ24&lt;&gt;"",VLOOKUP(AJ24,entries_classical,2,FALSE))</f>
        <v/>
      </c>
      <c r="G24" t="str" cm="1">
        <f t="array" ref="G24">_xlfn.IFS(AJ24="","",VLOOKUP(AJ24,entries_classical,3,FALSE)=0,"",AJ24&lt;&gt;"",VLOOKUP(AJ24,entries_classical,3,FALSE))</f>
        <v/>
      </c>
      <c r="H24" t="str" cm="1">
        <f t="array" ref="H24">_xlfn.IFS(AJ24="","",VLOOKUP(AJ24,entries_classical,4,FALSE)=0,"",AJ24&lt;&gt;"",VLOOKUP(AJ24,entries_classical,4,FALSE))</f>
        <v/>
      </c>
      <c r="I24" s="241" t="str" cm="1">
        <f t="array" ref="I24">_xlfn.IFS(AJ24="","",VLOOKUP(AJ24,entries_classical,5,FALSE)=0,"",AJ24&lt;&gt;"",VLOOKUP(AJ24,entries_classical,5,FALSE))</f>
        <v/>
      </c>
      <c r="J24" t="str" cm="1">
        <f t="array" ref="J24">_xlfn.IFS(AL24="","",VLOOKUP(AL24,entries_contemp,2,FALSE)=0,"[Empty]",AL24&lt;&gt;"",VLOOKUP(AL24,entries_contemp,2,FALSE))</f>
        <v/>
      </c>
      <c r="K24" t="str" cm="1">
        <f t="array" ref="K24">_xlfn.IFS(AL24="","",VLOOKUP(AL24,entries_contemp,3,FALSE)=0,"",AL24&lt;&gt;"",VLOOKUP(AL24,entries_contemp,3,FALSE))</f>
        <v/>
      </c>
      <c r="L24" t="str" cm="1">
        <f t="array" ref="L24">_xlfn.IFS(AL24="","",VLOOKUP(AL24,entries_contemp,4,FALSE)=0,"",AL24&lt;&gt;"",VLOOKUP(AL24,entries_contemp,4,FALSE))</f>
        <v/>
      </c>
      <c r="M24" s="241" t="str" cm="1">
        <f t="array" ref="M24">_xlfn.IFS(AL24="","",VLOOKUP(AL24,entries_contemp,5,FALSE)=0,"",AL24&lt;&gt;"",VLOOKUP(AL24,entries_contemp,5,FALSE))</f>
        <v/>
      </c>
      <c r="N24" t="str" cm="1">
        <f t="array" ref="N24">_xlfn.IFS(AN24="","",VLOOKUP(AN24,entries_pantomime,2,FALSE)=0,"[Empty]",AN24&lt;&gt;"",VLOOKUP(AN24,entries_pantomime,2,FALSE))</f>
        <v/>
      </c>
      <c r="O24" t="str" cm="1">
        <f t="array" ref="O24">_xlfn.IFS(AN24="","",VLOOKUP(AN24,entries_pantomime,3,FALSE)=0,"",AN24&lt;&gt;"",VLOOKUP(AN24,entries_pantomime,3,FALSE))</f>
        <v/>
      </c>
      <c r="P24" t="str" cm="1">
        <f t="array" ref="P24">_xlfn.IFS(AN24="","",VLOOKUP(AN24,entries_pantomime,4,FALSE)=0,"",AN24&lt;&gt;"",VLOOKUP(AN24,entries_pantomime,4,FALSE))</f>
        <v/>
      </c>
      <c r="Q24" s="241" t="str" cm="1">
        <f t="array" ref="Q24">_xlfn.IFS(AN24="","",VLOOKUP(AN24,entries_pantomime,5,FALSE)=0,"",AN24&lt;&gt;"",VLOOKUP(AN24,entries_pantomime,5,FALSE))</f>
        <v/>
      </c>
      <c r="R24" t="str" cm="1">
        <f t="array" ref="R24">_xlfn.IFS(AP24="","",VLOOKUP(AP24,entries_musical,2,FALSE)=0,"[Empty]",AP24&lt;&gt;"",VLOOKUP(AP24,entries_musical,2,FALSE))</f>
        <v/>
      </c>
      <c r="S24" t="str" cm="1">
        <f t="array" ref="S24">_xlfn.IFS(AP24="","",VLOOKUP(AP24,entries_musical,3,FALSE)=0,"",AP24&lt;&gt;"",VLOOKUP(AP24,entries_musical,3,FALSE))</f>
        <v/>
      </c>
      <c r="T24" t="str" cm="1">
        <f t="array" ref="T24">_xlfn.IFS(AP24="","",VLOOKUP(AP24,entries_musical,4,FALSE)=0,"",AP24&lt;&gt;"",VLOOKUP(AP24,entries_musical,4,FALSE))</f>
        <v/>
      </c>
      <c r="U24" t="str" cm="1">
        <f t="array" ref="U24">_xlfn.IFS(AP24="","",VLOOKUP(AP24,entries_musical,5,FALSE)=0,"",AP24&lt;&gt;"",VLOOKUP(AP24,entries_musical,5,FALSE))</f>
        <v/>
      </c>
      <c r="V24" s="241" t="str" cm="1">
        <f t="array" ref="V24">_xlfn.IFS(AP24="","",VLOOKUP(AP24,entries_musical,6,FALSE)=0,"",AP24&lt;&gt;"",VLOOKUP(AP24,entries_musical,6,FALSE))</f>
        <v/>
      </c>
      <c r="W24" s="241"/>
      <c r="Z24" t="str" cm="1">
        <f t="array" ref="Z24">_xlfn.IFS(AT24="","",VLOOKUP(AT24,entries_costume,2,FALSE)=0,"[Empty]",AT24&lt;&gt;"",VLOOKUP(AT24,entries_costume,2,FALSE))</f>
        <v/>
      </c>
      <c r="AA24" s="241" t="str" cm="1">
        <f t="array" ref="AA24">_xlfn.IFS(AT24="","",VLOOKUP(AT24,entries_costume,3,FALSE)=0,"",AT24&lt;&gt;"",VLOOKUP(AT24,entries_costume,3,FALSE))</f>
        <v/>
      </c>
      <c r="AB24" t="str" cm="1">
        <f t="array" ref="AB24">_xlfn.IFS(AV24="","",VLOOKUP(AV24,entries_scenic,2,FALSE)=0,"[Empty]",AV24&lt;&gt;"",VLOOKUP(AV24,entries_scenic,2,FALSE))</f>
        <v/>
      </c>
      <c r="AC24" t="str" cm="1">
        <f t="array" ref="AC24">_xlfn.IFS(AV24="","",VLOOKUP(AV24,entries_scenic,3,FALSE)=0,"",AV24&lt;&gt;"",VLOOKUP(AV24,entries_scenic,3,FALSE))</f>
        <v/>
      </c>
      <c r="AQ24" s="98"/>
      <c r="AR24" s="98"/>
      <c r="AS24" s="98"/>
      <c r="AT24" s="98"/>
      <c r="AU24" s="98"/>
    </row>
    <row r="25" spans="1:47" ht="15.75" x14ac:dyDescent="0.25">
      <c r="A25" s="398"/>
      <c r="B25" t="str" cm="1">
        <f t="array" ref="B25">_xlfn.IFS($AF25="","",VLOOKUP($AF25,entries_humorous,2,FALSE)=0,"[Empty]",$AF25&lt;&gt;"",VLOOKUP($AF25,entries_humorous,2,FALSE))</f>
        <v/>
      </c>
      <c r="C25" s="241" t="str" cm="1">
        <f t="array" ref="C25">_xlfn.IFS($AF25="","",VLOOKUP($AF25,Entries!$C25:$E60,3,FALSE)=0,"",$AF25&lt;&gt;"",VLOOKUP($AF25,Entries!$C25:$E60,3,FALSE))</f>
        <v/>
      </c>
      <c r="D25" t="str" cm="1">
        <f t="array" ref="D25">_xlfn.IFS($AH25="","",VLOOKUP($AH25,entries_dramatic,2,FALSE)=0,"[Empty]",$AH25&lt;&gt;"",VLOOKUP($AH25,entries_dramatic,2,FALSE))</f>
        <v/>
      </c>
      <c r="E25" s="241" t="str" cm="1">
        <f t="array" ref="E25">_xlfn.IFS($AH25="","",VLOOKUP($AH25,entries_dramatic,3,FALSE)=0,"",$AH25&lt;&gt;"",VLOOKUP($AH25,entries_dramatic,3,FALSE))</f>
        <v/>
      </c>
      <c r="F25" t="str" cm="1">
        <f t="array" ref="F25">_xlfn.IFS(AJ25="","",VLOOKUP(AJ25,entries_classical,2,FALSE)=0,"[Empty]",AJ25&lt;&gt;"",VLOOKUP(AJ25,entries_classical,2,FALSE))</f>
        <v/>
      </c>
      <c r="G25" t="str" cm="1">
        <f t="array" ref="G25">_xlfn.IFS(AJ25="","",VLOOKUP(AJ25,entries_classical,3,FALSE)=0,"",AJ25&lt;&gt;"",VLOOKUP(AJ25,entries_classical,3,FALSE))</f>
        <v/>
      </c>
      <c r="H25" t="str" cm="1">
        <f t="array" ref="H25">_xlfn.IFS(AJ25="","",VLOOKUP(AJ25,entries_classical,4,FALSE)=0,"",AJ25&lt;&gt;"",VLOOKUP(AJ25,entries_classical,4,FALSE))</f>
        <v/>
      </c>
      <c r="I25" s="241" t="str" cm="1">
        <f t="array" ref="I25">_xlfn.IFS(AJ25="","",VLOOKUP(AJ25,entries_classical,5,FALSE)=0,"",AJ25&lt;&gt;"",VLOOKUP(AJ25,entries_classical,5,FALSE))</f>
        <v/>
      </c>
      <c r="J25" t="str" cm="1">
        <f t="array" ref="J25">_xlfn.IFS(AL25="","",VLOOKUP(AL25,entries_contemp,2,FALSE)=0,"[Empty]",AL25&lt;&gt;"",VLOOKUP(AL25,entries_contemp,2,FALSE))</f>
        <v/>
      </c>
      <c r="K25" t="str" cm="1">
        <f t="array" ref="K25">_xlfn.IFS(AL25="","",VLOOKUP(AL25,entries_contemp,3,FALSE)=0,"",AL25&lt;&gt;"",VLOOKUP(AL25,entries_contemp,3,FALSE))</f>
        <v/>
      </c>
      <c r="L25" t="str" cm="1">
        <f t="array" ref="L25">_xlfn.IFS(AL25="","",VLOOKUP(AL25,entries_contemp,4,FALSE)=0,"",AL25&lt;&gt;"",VLOOKUP(AL25,entries_contemp,4,FALSE))</f>
        <v/>
      </c>
      <c r="M25" s="241" t="str" cm="1">
        <f t="array" ref="M25">_xlfn.IFS(AL25="","",VLOOKUP(AL25,entries_contemp,5,FALSE)=0,"",AL25&lt;&gt;"",VLOOKUP(AL25,entries_contemp,5,FALSE))</f>
        <v/>
      </c>
      <c r="N25" t="str" cm="1">
        <f t="array" ref="N25">_xlfn.IFS(AN25="","",VLOOKUP(AN25,entries_pantomime,2,FALSE)=0,"[Empty]",AN25&lt;&gt;"",VLOOKUP(AN25,entries_pantomime,2,FALSE))</f>
        <v/>
      </c>
      <c r="O25" t="str" cm="1">
        <f t="array" ref="O25">_xlfn.IFS(AN25="","",VLOOKUP(AN25,entries_pantomime,3,FALSE)=0,"",AN25&lt;&gt;"",VLOOKUP(AN25,entries_pantomime,3,FALSE))</f>
        <v/>
      </c>
      <c r="P25" t="str" cm="1">
        <f t="array" ref="P25">_xlfn.IFS(AN25="","",VLOOKUP(AN25,entries_pantomime,4,FALSE)=0,"",AN25&lt;&gt;"",VLOOKUP(AN25,entries_pantomime,4,FALSE))</f>
        <v/>
      </c>
      <c r="Q25" s="241" t="str" cm="1">
        <f t="array" ref="Q25">_xlfn.IFS(AN25="","",VLOOKUP(AN25,entries_pantomime,5,FALSE)=0,"",AN25&lt;&gt;"",VLOOKUP(AN25,entries_pantomime,5,FALSE))</f>
        <v/>
      </c>
      <c r="R25" t="str" cm="1">
        <f t="array" ref="R25">_xlfn.IFS(AP25="","",VLOOKUP(AP25,entries_musical,2,FALSE)=0,"[Empty]",AP25&lt;&gt;"",VLOOKUP(AP25,entries_musical,2,FALSE))</f>
        <v/>
      </c>
      <c r="S25" t="str" cm="1">
        <f t="array" ref="S25">_xlfn.IFS(AP25="","",VLOOKUP(AP25,entries_musical,3,FALSE)=0,"",AP25&lt;&gt;"",VLOOKUP(AP25,entries_musical,3,FALSE))</f>
        <v/>
      </c>
      <c r="T25" t="str" cm="1">
        <f t="array" ref="T25">_xlfn.IFS(AP25="","",VLOOKUP(AP25,entries_musical,4,FALSE)=0,"",AP25&lt;&gt;"",VLOOKUP(AP25,entries_musical,4,FALSE))</f>
        <v/>
      </c>
      <c r="U25" t="str" cm="1">
        <f t="array" ref="U25">_xlfn.IFS(AP25="","",VLOOKUP(AP25,entries_musical,5,FALSE)=0,"",AP25&lt;&gt;"",VLOOKUP(AP25,entries_musical,5,FALSE))</f>
        <v/>
      </c>
      <c r="V25" s="241" t="str" cm="1">
        <f t="array" ref="V25">_xlfn.IFS(AP25="","",VLOOKUP(AP25,entries_musical,6,FALSE)=0,"",AP25&lt;&gt;"",VLOOKUP(AP25,entries_musical,6,FALSE))</f>
        <v/>
      </c>
      <c r="W25" s="241"/>
      <c r="Z25" t="str" cm="1">
        <f t="array" ref="Z25">_xlfn.IFS(AT25="","",VLOOKUP(AT25,entries_costume,2,FALSE)=0,"[Empty]",AT25&lt;&gt;"",VLOOKUP(AT25,entries_costume,2,FALSE))</f>
        <v/>
      </c>
      <c r="AA25" s="241" t="str" cm="1">
        <f t="array" ref="AA25">_xlfn.IFS(AT25="","",VLOOKUP(AT25,entries_costume,3,FALSE)=0,"",AT25&lt;&gt;"",VLOOKUP(AT25,entries_costume,3,FALSE))</f>
        <v/>
      </c>
      <c r="AB25" t="str" cm="1">
        <f t="array" ref="AB25">_xlfn.IFS(AV25="","",VLOOKUP(AV25,entries_scenic,2,FALSE)=0,"[Empty]",AV25&lt;&gt;"",VLOOKUP(AV25,entries_scenic,2,FALSE))</f>
        <v/>
      </c>
      <c r="AC25" t="str" cm="1">
        <f t="array" ref="AC25">_xlfn.IFS(AV25="","",VLOOKUP(AV25,entries_scenic,3,FALSE)=0,"",AV25&lt;&gt;"",VLOOKUP(AV25,entries_scenic,3,FALSE))</f>
        <v/>
      </c>
      <c r="AQ25" s="98"/>
      <c r="AR25" s="98"/>
      <c r="AS25" s="98"/>
      <c r="AT25" s="98"/>
      <c r="AU25" s="98"/>
    </row>
    <row r="26" spans="1:47" ht="16.5" thickBot="1" x14ac:dyDescent="0.3">
      <c r="A26" s="399"/>
      <c r="B26" s="242" t="str" cm="1">
        <f t="array" ref="B26">_xlfn.IFS($AF26="","",VLOOKUP($AF26,entries_humorous,2,FALSE)=0,"[Empty]",$AF26&lt;&gt;"",VLOOKUP($AF26,entries_humorous,2,FALSE))</f>
        <v/>
      </c>
      <c r="C26" s="243" t="str" cm="1">
        <f t="array" ref="C26">_xlfn.IFS($AF26="","",VLOOKUP($AF26,Entries!$C26:$E61,3,FALSE)=0,"",$AF26&lt;&gt;"",VLOOKUP($AF26,Entries!$C26:$E61,3,FALSE))</f>
        <v/>
      </c>
      <c r="D26" s="242" t="str" cm="1">
        <f t="array" ref="D26">_xlfn.IFS($AH26="","",VLOOKUP($AH26,entries_dramatic,2,FALSE)=0,"[Empty]",$AH26&lt;&gt;"",VLOOKUP($AH26,entries_dramatic,2,FALSE))</f>
        <v/>
      </c>
      <c r="E26" s="243" t="str" cm="1">
        <f t="array" ref="E26">_xlfn.IFS($AH26="","",VLOOKUP($AH26,entries_dramatic,3,FALSE)=0,"",$AH26&lt;&gt;"",VLOOKUP($AH26,entries_dramatic,3,FALSE))</f>
        <v/>
      </c>
      <c r="F26" s="242" t="str" cm="1">
        <f t="array" ref="F26">_xlfn.IFS(AJ26="","",VLOOKUP(AJ26,entries_classical,2,FALSE)=0,"[Empty]",AJ26&lt;&gt;"",VLOOKUP(AJ26,entries_classical,2,FALSE))</f>
        <v/>
      </c>
      <c r="G26" s="242" t="str" cm="1">
        <f t="array" ref="G26">_xlfn.IFS(AJ26="","",VLOOKUP(AJ26,entries_classical,3,FALSE)=0,"",AJ26&lt;&gt;"",VLOOKUP(AJ26,entries_classical,3,FALSE))</f>
        <v/>
      </c>
      <c r="H26" s="242" t="str" cm="1">
        <f t="array" ref="H26">_xlfn.IFS(AJ26="","",VLOOKUP(AJ26,entries_classical,4,FALSE)=0,"",AJ26&lt;&gt;"",VLOOKUP(AJ26,entries_classical,4,FALSE))</f>
        <v/>
      </c>
      <c r="I26" s="243" t="str" cm="1">
        <f t="array" ref="I26">_xlfn.IFS(AJ26="","",VLOOKUP(AJ26,entries_classical,5,FALSE)=0,"",AJ26&lt;&gt;"",VLOOKUP(AJ26,entries_classical,5,FALSE))</f>
        <v/>
      </c>
      <c r="J26" s="242" t="str" cm="1">
        <f t="array" ref="J26">_xlfn.IFS(AL26="","",VLOOKUP(AL26,entries_contemp,2,FALSE)=0,"[Empty]",AL26&lt;&gt;"",VLOOKUP(AL26,entries_contemp,2,FALSE))</f>
        <v/>
      </c>
      <c r="K26" s="242" t="str" cm="1">
        <f t="array" ref="K26">_xlfn.IFS(AL26="","",VLOOKUP(AL26,entries_contemp,3,FALSE)=0,"",AL26&lt;&gt;"",VLOOKUP(AL26,entries_contemp,3,FALSE))</f>
        <v/>
      </c>
      <c r="L26" s="242" t="str" cm="1">
        <f t="array" ref="L26">_xlfn.IFS(AL26="","",VLOOKUP(AL26,entries_contemp,4,FALSE)=0,"",AL26&lt;&gt;"",VLOOKUP(AL26,entries_contemp,4,FALSE))</f>
        <v/>
      </c>
      <c r="M26" s="243" t="str" cm="1">
        <f t="array" ref="M26">_xlfn.IFS(AL26="","",VLOOKUP(AL26,entries_contemp,5,FALSE)=0,"",AL26&lt;&gt;"",VLOOKUP(AL26,entries_contemp,5,FALSE))</f>
        <v/>
      </c>
      <c r="N26" s="242" t="str" cm="1">
        <f t="array" ref="N26">_xlfn.IFS(AN26="","",VLOOKUP(AN26,entries_pantomime,2,FALSE)=0,"[Empty]",AN26&lt;&gt;"",VLOOKUP(AN26,entries_pantomime,2,FALSE))</f>
        <v/>
      </c>
      <c r="O26" s="242" t="str" cm="1">
        <f t="array" ref="O26">_xlfn.IFS(AN26="","",VLOOKUP(AN26,entries_pantomime,3,FALSE)=0,"",AN26&lt;&gt;"",VLOOKUP(AN26,entries_pantomime,3,FALSE))</f>
        <v/>
      </c>
      <c r="P26" s="242" t="str" cm="1">
        <f t="array" ref="P26">_xlfn.IFS(AN26="","",VLOOKUP(AN26,entries_pantomime,4,FALSE)=0,"",AN26&lt;&gt;"",VLOOKUP(AN26,entries_pantomime,4,FALSE))</f>
        <v/>
      </c>
      <c r="Q26" s="243" t="str" cm="1">
        <f t="array" ref="Q26">_xlfn.IFS(AN26="","",VLOOKUP(AN26,entries_pantomime,5,FALSE)=0,"",AN26&lt;&gt;"",VLOOKUP(AN26,entries_pantomime,5,FALSE))</f>
        <v/>
      </c>
      <c r="R26" s="242" t="str" cm="1">
        <f t="array" ref="R26">_xlfn.IFS(AP26="","",VLOOKUP(AP26,entries_musical,2,FALSE)=0,"[Empty]",AP26&lt;&gt;"",VLOOKUP(AP26,entries_musical,2,FALSE))</f>
        <v/>
      </c>
      <c r="S26" s="242" t="str" cm="1">
        <f t="array" ref="S26">_xlfn.IFS(AP26="","",VLOOKUP(AP26,entries_musical,3,FALSE)=0,"",AP26&lt;&gt;"",VLOOKUP(AP26,entries_musical,3,FALSE))</f>
        <v/>
      </c>
      <c r="T26" s="242" t="str" cm="1">
        <f t="array" ref="T26">_xlfn.IFS(AP26="","",VLOOKUP(AP26,entries_musical,4,FALSE)=0,"",AP26&lt;&gt;"",VLOOKUP(AP26,entries_musical,4,FALSE))</f>
        <v/>
      </c>
      <c r="U26" s="242" t="str" cm="1">
        <f t="array" ref="U26">_xlfn.IFS(AP26="","",VLOOKUP(AP26,entries_musical,5,FALSE)=0,"",AP26&lt;&gt;"",VLOOKUP(AP26,entries_musical,5,FALSE))</f>
        <v/>
      </c>
      <c r="V26" s="243" t="str" cm="1">
        <f t="array" ref="V26">_xlfn.IFS(AP26="","",VLOOKUP(AP26,entries_musical,6,FALSE)=0,"",AP26&lt;&gt;"",VLOOKUP(AP26,entries_musical,6,FALSE))</f>
        <v/>
      </c>
      <c r="W26" s="243"/>
      <c r="Z26" s="242" t="str" cm="1">
        <f t="array" ref="Z26">_xlfn.IFS(AT26="","",VLOOKUP(AT26,entries_costume,2,FALSE)=0,"[Empty]",AT26&lt;&gt;"",VLOOKUP(AT26,entries_costume,2,FALSE))</f>
        <v/>
      </c>
      <c r="AA26" s="243" t="str" cm="1">
        <f t="array" ref="AA26">_xlfn.IFS(AT26="","",VLOOKUP(AT26,entries_costume,3,FALSE)=0,"",AT26&lt;&gt;"",VLOOKUP(AT26,entries_costume,3,FALSE))</f>
        <v/>
      </c>
      <c r="AB26" s="242" t="str" cm="1">
        <f t="array" ref="AB26">_xlfn.IFS(AV26="","",VLOOKUP(AV26,entries_scenic,2,FALSE)=0,"[Empty]",AV26&lt;&gt;"",VLOOKUP(AV26,entries_scenic,2,FALSE))</f>
        <v/>
      </c>
      <c r="AC26" s="242" t="str" cm="1">
        <f t="array" ref="AC26">_xlfn.IFS(AV26="","",VLOOKUP(AV26,entries_scenic,3,FALSE)=0,"",AV26&lt;&gt;"",VLOOKUP(AV26,entries_scenic,3,FALSE))</f>
        <v/>
      </c>
      <c r="AQ26" s="98"/>
      <c r="AR26" s="98"/>
      <c r="AS26" s="98"/>
      <c r="AT26" s="98"/>
      <c r="AU26" s="98"/>
    </row>
    <row r="27" spans="1:47" ht="15.75" x14ac:dyDescent="0.25">
      <c r="A27" s="398" t="str">
        <f>IF(Entries!B27="","",Entries!B27)</f>
        <v/>
      </c>
      <c r="B27" t="str" cm="1">
        <f t="array" ref="B27">_xlfn.IFS($AF27="","",VLOOKUP($AF27,entries_humorous,2,FALSE)=0,"[Empty]",$AF27&lt;&gt;"",VLOOKUP($AF27,entries_humorous,2,FALSE))</f>
        <v/>
      </c>
      <c r="C27" s="241" t="str" cm="1">
        <f t="array" ref="C27">_xlfn.IFS($AF27="","",VLOOKUP($AF27,Entries!$C27:$E62,3,FALSE)=0,"",$AF27&lt;&gt;"",VLOOKUP($AF27,Entries!$C27:$E62,3,FALSE))</f>
        <v/>
      </c>
      <c r="D27" t="str" cm="1">
        <f t="array" ref="D27">_xlfn.IFS($AH27="","",VLOOKUP($AH27,entries_dramatic,2,FALSE)=0,"[Empty]",$AH27&lt;&gt;"",VLOOKUP($AH27,entries_dramatic,2,FALSE))</f>
        <v/>
      </c>
      <c r="E27" s="241" t="str" cm="1">
        <f t="array" ref="E27">_xlfn.IFS($AH27="","",VLOOKUP($AH27,entries_dramatic,3,FALSE)=0,"",$AH27&lt;&gt;"",VLOOKUP($AH27,entries_dramatic,3,FALSE))</f>
        <v/>
      </c>
      <c r="F27" t="str" cm="1">
        <f t="array" ref="F27">_xlfn.IFS(AJ27="","",VLOOKUP(AJ27,entries_classical,2,FALSE)=0,"[Empty]",AJ27&lt;&gt;"",VLOOKUP(AJ27,entries_classical,2,FALSE))</f>
        <v/>
      </c>
      <c r="G27" t="str" cm="1">
        <f t="array" ref="G27">_xlfn.IFS(AJ27="","",VLOOKUP(AJ27,entries_classical,3,FALSE)=0,"",AJ27&lt;&gt;"",VLOOKUP(AJ27,entries_classical,3,FALSE))</f>
        <v/>
      </c>
      <c r="H27" t="str" cm="1">
        <f t="array" ref="H27">_xlfn.IFS(AJ27="","",VLOOKUP(AJ27,entries_classical,4,FALSE)=0,"",AJ27&lt;&gt;"",VLOOKUP(AJ27,entries_classical,4,FALSE))</f>
        <v/>
      </c>
      <c r="I27" s="241" t="str" cm="1">
        <f t="array" ref="I27">_xlfn.IFS(AJ27="","",VLOOKUP(AJ27,entries_classical,5,FALSE)=0,"",AJ27&lt;&gt;"",VLOOKUP(AJ27,entries_classical,5,FALSE))</f>
        <v/>
      </c>
      <c r="J27" t="str" cm="1">
        <f t="array" ref="J27">_xlfn.IFS(AL27="","",VLOOKUP(AL27,entries_contemp,2,FALSE)=0,"[Empty]",AL27&lt;&gt;"",VLOOKUP(AL27,entries_contemp,2,FALSE))</f>
        <v/>
      </c>
      <c r="K27" t="str" cm="1">
        <f t="array" ref="K27">_xlfn.IFS(AL27="","",VLOOKUP(AL27,entries_contemp,3,FALSE)=0,"",AL27&lt;&gt;"",VLOOKUP(AL27,entries_contemp,3,FALSE))</f>
        <v/>
      </c>
      <c r="L27" t="str" cm="1">
        <f t="array" ref="L27">_xlfn.IFS(AL27="","",VLOOKUP(AL27,entries_contemp,4,FALSE)=0,"",AL27&lt;&gt;"",VLOOKUP(AL27,entries_contemp,4,FALSE))</f>
        <v/>
      </c>
      <c r="M27" s="241" t="str" cm="1">
        <f t="array" ref="M27">_xlfn.IFS(AL27="","",VLOOKUP(AL27,entries_contemp,5,FALSE)=0,"",AL27&lt;&gt;"",VLOOKUP(AL27,entries_contemp,5,FALSE))</f>
        <v/>
      </c>
      <c r="N27" t="str" cm="1">
        <f t="array" ref="N27">_xlfn.IFS(AN27="","",VLOOKUP(AN27,entries_pantomime,2,FALSE)=0,"[Empty]",AN27&lt;&gt;"",VLOOKUP(AN27,entries_pantomime,2,FALSE))</f>
        <v/>
      </c>
      <c r="O27" t="str" cm="1">
        <f t="array" ref="O27">_xlfn.IFS(AN27="","",VLOOKUP(AN27,entries_pantomime,3,FALSE)=0,"",AN27&lt;&gt;"",VLOOKUP(AN27,entries_pantomime,3,FALSE))</f>
        <v/>
      </c>
      <c r="P27" t="str" cm="1">
        <f t="array" ref="P27">_xlfn.IFS(AN27="","",VLOOKUP(AN27,entries_pantomime,4,FALSE)=0,"",AN27&lt;&gt;"",VLOOKUP(AN27,entries_pantomime,4,FALSE))</f>
        <v/>
      </c>
      <c r="Q27" s="241" t="str" cm="1">
        <f t="array" ref="Q27">_xlfn.IFS(AN27="","",VLOOKUP(AN27,entries_pantomime,5,FALSE)=0,"",AN27&lt;&gt;"",VLOOKUP(AN27,entries_pantomime,5,FALSE))</f>
        <v/>
      </c>
      <c r="R27" t="str" cm="1">
        <f t="array" ref="R27">_xlfn.IFS(AP27="","",VLOOKUP(AP27,entries_musical,2,FALSE)=0,"[Empty]",AP27&lt;&gt;"",VLOOKUP(AP27,entries_musical,2,FALSE))</f>
        <v/>
      </c>
      <c r="S27" t="str" cm="1">
        <f t="array" ref="S27">_xlfn.IFS(AP27="","",VLOOKUP(AP27,entries_musical,3,FALSE)=0,"",AP27&lt;&gt;"",VLOOKUP(AP27,entries_musical,3,FALSE))</f>
        <v/>
      </c>
      <c r="T27" t="str" cm="1">
        <f t="array" ref="T27">_xlfn.IFS(AP27="","",VLOOKUP(AP27,entries_musical,4,FALSE)=0,"",AP27&lt;&gt;"",VLOOKUP(AP27,entries_musical,4,FALSE))</f>
        <v/>
      </c>
      <c r="U27" t="str" cm="1">
        <f t="array" ref="U27">_xlfn.IFS(AP27="","",VLOOKUP(AP27,entries_musical,5,FALSE)=0,"",AP27&lt;&gt;"",VLOOKUP(AP27,entries_musical,5,FALSE))</f>
        <v/>
      </c>
      <c r="V27" s="241" t="str" cm="1">
        <f t="array" ref="V27">_xlfn.IFS(AP27="","",VLOOKUP(AP27,entries_musical,6,FALSE)=0,"",AP27&lt;&gt;"",VLOOKUP(AP27,entries_musical,6,FALSE))</f>
        <v/>
      </c>
      <c r="W27" s="241" t="str" cm="1">
        <f t="array" ref="W27">_xlfn.IFS(AR27="","",VLOOKUP(AR27,entries_play,2,FALSE)=0,"[Empty]",AR27&lt;&gt;"",VLOOKUP(AR27,entries_play,2,FALSE))</f>
        <v/>
      </c>
      <c r="Z27" t="str" cm="1">
        <f t="array" ref="Z27">_xlfn.IFS(AT27="","",VLOOKUP(AT27,entries_costume,2,FALSE)=0,"[Empty]",AT27&lt;&gt;"",VLOOKUP(AT27,entries_costume,2,FALSE))</f>
        <v/>
      </c>
      <c r="AA27" s="241" t="str" cm="1">
        <f t="array" ref="AA27">_xlfn.IFS(AT27="","",VLOOKUP(AT27,entries_costume,3,FALSE)=0,"",AT27&lt;&gt;"",VLOOKUP(AT27,entries_costume,3,FALSE))</f>
        <v/>
      </c>
      <c r="AB27" t="str" cm="1">
        <f t="array" ref="AB27">_xlfn.IFS(AV27="","",VLOOKUP(AV27,entries_scenic,2,FALSE)=0,"[Empty]",AV27&lt;&gt;"",VLOOKUP(AV27,entries_scenic,2,FALSE))</f>
        <v/>
      </c>
      <c r="AC27" t="str" cm="1">
        <f t="array" ref="AC27">_xlfn.IFS(AV27="","",VLOOKUP(AV27,entries_scenic,3,FALSE)=0,"",AV27&lt;&gt;"",VLOOKUP(AV27,entries_scenic,3,FALSE))</f>
        <v/>
      </c>
      <c r="AE27" t="str" cm="1">
        <f t="array" aca="1" ref="AE27" ca="1">_xlfn._xlws.FILTER(Humorous!$B28:$C31,Humorous!$B28:$B31=1,"")</f>
        <v/>
      </c>
      <c r="AG27" t="str" cm="1">
        <f t="array" aca="1" ref="AG27" ca="1">_xlfn._xlws.FILTER(Dramatic!$B28:$C31,Dramatic!$B28:$B31=1,"")</f>
        <v/>
      </c>
      <c r="AI27" s="98" t="str" cm="1">
        <f t="array" aca="1" ref="AI27" ca="1">_xlfn._xlws.FILTER(Classical!$B28:$C31,Classical!$B28:$B31=1,"")</f>
        <v/>
      </c>
      <c r="AK27" s="98" t="str" cm="1">
        <f t="array" aca="1" ref="AK27" ca="1">_xlfn._xlws.FILTER(Contemporary!$B28:$C31,Contemporary!$B28:$B31=1,"")</f>
        <v/>
      </c>
      <c r="AM27" s="98" t="str" cm="1">
        <f t="array" aca="1" ref="AM27" ca="1">_xlfn._xlws.FILTER(Pantomime!$B28:$C31,Pantomime!$B28:$B31=1,"")</f>
        <v/>
      </c>
      <c r="AO27" s="98" t="str" cm="1">
        <f t="array" aca="1" ref="AO27" ca="1">_xlfn._xlws.FILTER(Musical!$B28:$C31,Musical!$B28:$B31=1,"")</f>
        <v/>
      </c>
      <c r="AQ27" s="98" t="str" cm="1">
        <f t="array" ref="AQ27">_xlfn._xlws.FILTER('One Act'!$B28:$C31,'One Act'!$B28:$B31=1,"")</f>
        <v/>
      </c>
      <c r="AR27" s="98"/>
      <c r="AS27" s="98" t="str" cm="1">
        <f t="array" ref="AS27">_xlfn._xlws.FILTER(Costume!$B28:$C31,Costume!$B28:$B31=1,"")</f>
        <v/>
      </c>
      <c r="AT27" s="98"/>
      <c r="AU27" s="98" t="str" cm="1">
        <f t="array" ref="AU27">_xlfn._xlws.FILTER(Scenic!$B28:$C31,Scenic!$B28:$B31=1,"")</f>
        <v/>
      </c>
    </row>
    <row r="28" spans="1:47" ht="15.75" x14ac:dyDescent="0.25">
      <c r="A28" s="398"/>
      <c r="B28" t="str" cm="1">
        <f t="array" ref="B28">_xlfn.IFS($AF28="","",VLOOKUP($AF28,entries_humorous,2,FALSE)=0,"[Empty]",$AF28&lt;&gt;"",VLOOKUP($AF28,entries_humorous,2,FALSE))</f>
        <v/>
      </c>
      <c r="C28" s="241" t="str" cm="1">
        <f t="array" ref="C28">_xlfn.IFS($AF28="","",VLOOKUP($AF28,Entries!$C28:$E63,3,FALSE)=0,"",$AF28&lt;&gt;"",VLOOKUP($AF28,Entries!$C28:$E63,3,FALSE))</f>
        <v/>
      </c>
      <c r="D28" t="str" cm="1">
        <f t="array" ref="D28">_xlfn.IFS($AH28="","",VLOOKUP($AH28,entries_dramatic,2,FALSE)=0,"[Empty]",$AH28&lt;&gt;"",VLOOKUP($AH28,entries_dramatic,2,FALSE))</f>
        <v/>
      </c>
      <c r="E28" s="241" t="str" cm="1">
        <f t="array" ref="E28">_xlfn.IFS($AH28="","",VLOOKUP($AH28,entries_dramatic,3,FALSE)=0,"",$AH28&lt;&gt;"",VLOOKUP($AH28,entries_dramatic,3,FALSE))</f>
        <v/>
      </c>
      <c r="F28" t="str" cm="1">
        <f t="array" ref="F28">_xlfn.IFS(AJ28="","",VLOOKUP(AJ28,entries_classical,2,FALSE)=0,"[Empty]",AJ28&lt;&gt;"",VLOOKUP(AJ28,entries_classical,2,FALSE))</f>
        <v/>
      </c>
      <c r="G28" t="str" cm="1">
        <f t="array" ref="G28">_xlfn.IFS(AJ28="","",VLOOKUP(AJ28,entries_classical,3,FALSE)=0,"",AJ28&lt;&gt;"",VLOOKUP(AJ28,entries_classical,3,FALSE))</f>
        <v/>
      </c>
      <c r="H28" t="str" cm="1">
        <f t="array" ref="H28">_xlfn.IFS(AJ28="","",VLOOKUP(AJ28,entries_classical,4,FALSE)=0,"",AJ28&lt;&gt;"",VLOOKUP(AJ28,entries_classical,4,FALSE))</f>
        <v/>
      </c>
      <c r="I28" s="241" t="str" cm="1">
        <f t="array" ref="I28">_xlfn.IFS(AJ28="","",VLOOKUP(AJ28,entries_classical,5,FALSE)=0,"",AJ28&lt;&gt;"",VLOOKUP(AJ28,entries_classical,5,FALSE))</f>
        <v/>
      </c>
      <c r="J28" t="str" cm="1">
        <f t="array" ref="J28">_xlfn.IFS(AL28="","",VLOOKUP(AL28,entries_contemp,2,FALSE)=0,"[Empty]",AL28&lt;&gt;"",VLOOKUP(AL28,entries_contemp,2,FALSE))</f>
        <v/>
      </c>
      <c r="K28" t="str" cm="1">
        <f t="array" ref="K28">_xlfn.IFS(AL28="","",VLOOKUP(AL28,entries_contemp,3,FALSE)=0,"",AL28&lt;&gt;"",VLOOKUP(AL28,entries_contemp,3,FALSE))</f>
        <v/>
      </c>
      <c r="L28" t="str" cm="1">
        <f t="array" ref="L28">_xlfn.IFS(AL28="","",VLOOKUP(AL28,entries_contemp,4,FALSE)=0,"",AL28&lt;&gt;"",VLOOKUP(AL28,entries_contemp,4,FALSE))</f>
        <v/>
      </c>
      <c r="M28" s="241" t="str" cm="1">
        <f t="array" ref="M28">_xlfn.IFS(AL28="","",VLOOKUP(AL28,entries_contemp,5,FALSE)=0,"",AL28&lt;&gt;"",VLOOKUP(AL28,entries_contemp,5,FALSE))</f>
        <v/>
      </c>
      <c r="N28" t="str" cm="1">
        <f t="array" ref="N28">_xlfn.IFS(AN28="","",VLOOKUP(AN28,entries_pantomime,2,FALSE)=0,"[Empty]",AN28&lt;&gt;"",VLOOKUP(AN28,entries_pantomime,2,FALSE))</f>
        <v/>
      </c>
      <c r="O28" t="str" cm="1">
        <f t="array" ref="O28">_xlfn.IFS(AN28="","",VLOOKUP(AN28,entries_pantomime,3,FALSE)=0,"",AN28&lt;&gt;"",VLOOKUP(AN28,entries_pantomime,3,FALSE))</f>
        <v/>
      </c>
      <c r="P28" t="str" cm="1">
        <f t="array" ref="P28">_xlfn.IFS(AN28="","",VLOOKUP(AN28,entries_pantomime,4,FALSE)=0,"",AN28&lt;&gt;"",VLOOKUP(AN28,entries_pantomime,4,FALSE))</f>
        <v/>
      </c>
      <c r="Q28" s="241" t="str" cm="1">
        <f t="array" ref="Q28">_xlfn.IFS(AN28="","",VLOOKUP(AN28,entries_pantomime,5,FALSE)=0,"",AN28&lt;&gt;"",VLOOKUP(AN28,entries_pantomime,5,FALSE))</f>
        <v/>
      </c>
      <c r="R28" t="str" cm="1">
        <f t="array" ref="R28">_xlfn.IFS(AP28="","",VLOOKUP(AP28,entries_musical,2,FALSE)=0,"[Empty]",AP28&lt;&gt;"",VLOOKUP(AP28,entries_musical,2,FALSE))</f>
        <v/>
      </c>
      <c r="S28" t="str" cm="1">
        <f t="array" ref="S28">_xlfn.IFS(AP28="","",VLOOKUP(AP28,entries_musical,3,FALSE)=0,"",AP28&lt;&gt;"",VLOOKUP(AP28,entries_musical,3,FALSE))</f>
        <v/>
      </c>
      <c r="T28" t="str" cm="1">
        <f t="array" ref="T28">_xlfn.IFS(AP28="","",VLOOKUP(AP28,entries_musical,4,FALSE)=0,"",AP28&lt;&gt;"",VLOOKUP(AP28,entries_musical,4,FALSE))</f>
        <v/>
      </c>
      <c r="U28" t="str" cm="1">
        <f t="array" ref="U28">_xlfn.IFS(AP28="","",VLOOKUP(AP28,entries_musical,5,FALSE)=0,"",AP28&lt;&gt;"",VLOOKUP(AP28,entries_musical,5,FALSE))</f>
        <v/>
      </c>
      <c r="V28" s="241" t="str" cm="1">
        <f t="array" ref="V28">_xlfn.IFS(AP28="","",VLOOKUP(AP28,entries_musical,6,FALSE)=0,"",AP28&lt;&gt;"",VLOOKUP(AP28,entries_musical,6,FALSE))</f>
        <v/>
      </c>
      <c r="W28" s="241"/>
      <c r="Z28" t="str" cm="1">
        <f t="array" ref="Z28">_xlfn.IFS(AT28="","",VLOOKUP(AT28,entries_costume,2,FALSE)=0,"[Empty]",AT28&lt;&gt;"",VLOOKUP(AT28,entries_costume,2,FALSE))</f>
        <v/>
      </c>
      <c r="AA28" s="241" t="str" cm="1">
        <f t="array" ref="AA28">_xlfn.IFS(AT28="","",VLOOKUP(AT28,entries_costume,3,FALSE)=0,"",AT28&lt;&gt;"",VLOOKUP(AT28,entries_costume,3,FALSE))</f>
        <v/>
      </c>
      <c r="AB28" t="str" cm="1">
        <f t="array" ref="AB28">_xlfn.IFS(AV28="","",VLOOKUP(AV28,entries_scenic,2,FALSE)=0,"[Empty]",AV28&lt;&gt;"",VLOOKUP(AV28,entries_scenic,2,FALSE))</f>
        <v/>
      </c>
      <c r="AC28" t="str" cm="1">
        <f t="array" ref="AC28">_xlfn.IFS(AV28="","",VLOOKUP(AV28,entries_scenic,3,FALSE)=0,"",AV28&lt;&gt;"",VLOOKUP(AV28,entries_scenic,3,FALSE))</f>
        <v/>
      </c>
      <c r="AQ28" s="98"/>
      <c r="AR28" s="98"/>
      <c r="AS28" s="98"/>
      <c r="AT28" s="98"/>
      <c r="AU28" s="98"/>
    </row>
    <row r="29" spans="1:47" ht="15.75" x14ac:dyDescent="0.25">
      <c r="A29" s="398"/>
      <c r="B29" t="str" cm="1">
        <f t="array" ref="B29">_xlfn.IFS($AF29="","",VLOOKUP($AF29,entries_humorous,2,FALSE)=0,"[Empty]",$AF29&lt;&gt;"",VLOOKUP($AF29,entries_humorous,2,FALSE))</f>
        <v/>
      </c>
      <c r="C29" s="241" t="str" cm="1">
        <f t="array" ref="C29">_xlfn.IFS($AF29="","",VLOOKUP($AF29,Entries!$C29:$E64,3,FALSE)=0,"",$AF29&lt;&gt;"",VLOOKUP($AF29,Entries!$C29:$E64,3,FALSE))</f>
        <v/>
      </c>
      <c r="D29" t="str" cm="1">
        <f t="array" ref="D29">_xlfn.IFS($AH29="","",VLOOKUP($AH29,entries_dramatic,2,FALSE)=0,"[Empty]",$AH29&lt;&gt;"",VLOOKUP($AH29,entries_dramatic,2,FALSE))</f>
        <v/>
      </c>
      <c r="E29" s="241" t="str" cm="1">
        <f t="array" ref="E29">_xlfn.IFS($AH29="","",VLOOKUP($AH29,entries_dramatic,3,FALSE)=0,"",$AH29&lt;&gt;"",VLOOKUP($AH29,entries_dramatic,3,FALSE))</f>
        <v/>
      </c>
      <c r="F29" t="str" cm="1">
        <f t="array" ref="F29">_xlfn.IFS(AJ29="","",VLOOKUP(AJ29,entries_classical,2,FALSE)=0,"[Empty]",AJ29&lt;&gt;"",VLOOKUP(AJ29,entries_classical,2,FALSE))</f>
        <v/>
      </c>
      <c r="G29" t="str" cm="1">
        <f t="array" ref="G29">_xlfn.IFS(AJ29="","",VLOOKUP(AJ29,entries_classical,3,FALSE)=0,"",AJ29&lt;&gt;"",VLOOKUP(AJ29,entries_classical,3,FALSE))</f>
        <v/>
      </c>
      <c r="H29" t="str" cm="1">
        <f t="array" ref="H29">_xlfn.IFS(AJ29="","",VLOOKUP(AJ29,entries_classical,4,FALSE)=0,"",AJ29&lt;&gt;"",VLOOKUP(AJ29,entries_classical,4,FALSE))</f>
        <v/>
      </c>
      <c r="I29" s="241" t="str" cm="1">
        <f t="array" ref="I29">_xlfn.IFS(AJ29="","",VLOOKUP(AJ29,entries_classical,5,FALSE)=0,"",AJ29&lt;&gt;"",VLOOKUP(AJ29,entries_classical,5,FALSE))</f>
        <v/>
      </c>
      <c r="J29" t="str" cm="1">
        <f t="array" ref="J29">_xlfn.IFS(AL29="","",VLOOKUP(AL29,entries_contemp,2,FALSE)=0,"[Empty]",AL29&lt;&gt;"",VLOOKUP(AL29,entries_contemp,2,FALSE))</f>
        <v/>
      </c>
      <c r="K29" t="str" cm="1">
        <f t="array" ref="K29">_xlfn.IFS(AL29="","",VLOOKUP(AL29,entries_contemp,3,FALSE)=0,"",AL29&lt;&gt;"",VLOOKUP(AL29,entries_contemp,3,FALSE))</f>
        <v/>
      </c>
      <c r="L29" t="str" cm="1">
        <f t="array" ref="L29">_xlfn.IFS(AL29="","",VLOOKUP(AL29,entries_contemp,4,FALSE)=0,"",AL29&lt;&gt;"",VLOOKUP(AL29,entries_contemp,4,FALSE))</f>
        <v/>
      </c>
      <c r="M29" s="241" t="str" cm="1">
        <f t="array" ref="M29">_xlfn.IFS(AL29="","",VLOOKUP(AL29,entries_contemp,5,FALSE)=0,"",AL29&lt;&gt;"",VLOOKUP(AL29,entries_contemp,5,FALSE))</f>
        <v/>
      </c>
      <c r="N29" t="str" cm="1">
        <f t="array" ref="N29">_xlfn.IFS(AN29="","",VLOOKUP(AN29,entries_pantomime,2,FALSE)=0,"[Empty]",AN29&lt;&gt;"",VLOOKUP(AN29,entries_pantomime,2,FALSE))</f>
        <v/>
      </c>
      <c r="O29" t="str" cm="1">
        <f t="array" ref="O29">_xlfn.IFS(AN29="","",VLOOKUP(AN29,entries_pantomime,3,FALSE)=0,"",AN29&lt;&gt;"",VLOOKUP(AN29,entries_pantomime,3,FALSE))</f>
        <v/>
      </c>
      <c r="P29" t="str" cm="1">
        <f t="array" ref="P29">_xlfn.IFS(AN29="","",VLOOKUP(AN29,entries_pantomime,4,FALSE)=0,"",AN29&lt;&gt;"",VLOOKUP(AN29,entries_pantomime,4,FALSE))</f>
        <v/>
      </c>
      <c r="Q29" s="241" t="str" cm="1">
        <f t="array" ref="Q29">_xlfn.IFS(AN29="","",VLOOKUP(AN29,entries_pantomime,5,FALSE)=0,"",AN29&lt;&gt;"",VLOOKUP(AN29,entries_pantomime,5,FALSE))</f>
        <v/>
      </c>
      <c r="R29" t="str" cm="1">
        <f t="array" ref="R29">_xlfn.IFS(AP29="","",VLOOKUP(AP29,entries_musical,2,FALSE)=0,"[Empty]",AP29&lt;&gt;"",VLOOKUP(AP29,entries_musical,2,FALSE))</f>
        <v/>
      </c>
      <c r="S29" t="str" cm="1">
        <f t="array" ref="S29">_xlfn.IFS(AP29="","",VLOOKUP(AP29,entries_musical,3,FALSE)=0,"",AP29&lt;&gt;"",VLOOKUP(AP29,entries_musical,3,FALSE))</f>
        <v/>
      </c>
      <c r="T29" t="str" cm="1">
        <f t="array" ref="T29">_xlfn.IFS(AP29="","",VLOOKUP(AP29,entries_musical,4,FALSE)=0,"",AP29&lt;&gt;"",VLOOKUP(AP29,entries_musical,4,FALSE))</f>
        <v/>
      </c>
      <c r="U29" t="str" cm="1">
        <f t="array" ref="U29">_xlfn.IFS(AP29="","",VLOOKUP(AP29,entries_musical,5,FALSE)=0,"",AP29&lt;&gt;"",VLOOKUP(AP29,entries_musical,5,FALSE))</f>
        <v/>
      </c>
      <c r="V29" s="241" t="str" cm="1">
        <f t="array" ref="V29">_xlfn.IFS(AP29="","",VLOOKUP(AP29,entries_musical,6,FALSE)=0,"",AP29&lt;&gt;"",VLOOKUP(AP29,entries_musical,6,FALSE))</f>
        <v/>
      </c>
      <c r="W29" s="241"/>
      <c r="Z29" t="str" cm="1">
        <f t="array" ref="Z29">_xlfn.IFS(AT29="","",VLOOKUP(AT29,entries_costume,2,FALSE)=0,"[Empty]",AT29&lt;&gt;"",VLOOKUP(AT29,entries_costume,2,FALSE))</f>
        <v/>
      </c>
      <c r="AA29" s="241" t="str" cm="1">
        <f t="array" ref="AA29">_xlfn.IFS(AT29="","",VLOOKUP(AT29,entries_costume,3,FALSE)=0,"",AT29&lt;&gt;"",VLOOKUP(AT29,entries_costume,3,FALSE))</f>
        <v/>
      </c>
      <c r="AB29" t="str" cm="1">
        <f t="array" ref="AB29">_xlfn.IFS(AV29="","",VLOOKUP(AV29,entries_scenic,2,FALSE)=0,"[Empty]",AV29&lt;&gt;"",VLOOKUP(AV29,entries_scenic,2,FALSE))</f>
        <v/>
      </c>
      <c r="AC29" t="str" cm="1">
        <f t="array" ref="AC29">_xlfn.IFS(AV29="","",VLOOKUP(AV29,entries_scenic,3,FALSE)=0,"",AV29&lt;&gt;"",VLOOKUP(AV29,entries_scenic,3,FALSE))</f>
        <v/>
      </c>
      <c r="AQ29" s="98"/>
      <c r="AR29" s="98"/>
      <c r="AS29" s="98"/>
      <c r="AT29" s="98"/>
      <c r="AU29" s="98"/>
    </row>
    <row r="30" spans="1:47" ht="16.5" thickBot="1" x14ac:dyDescent="0.3">
      <c r="A30" s="399"/>
      <c r="B30" s="242" t="str" cm="1">
        <f t="array" ref="B30">_xlfn.IFS($AF30="","",VLOOKUP($AF30,entries_humorous,2,FALSE)=0,"[Empty]",$AF30&lt;&gt;"",VLOOKUP($AF30,entries_humorous,2,FALSE))</f>
        <v/>
      </c>
      <c r="C30" s="243" t="str" cm="1">
        <f t="array" ref="C30">_xlfn.IFS($AF30="","",VLOOKUP($AF30,Entries!$C30:$E65,3,FALSE)=0,"",$AF30&lt;&gt;"",VLOOKUP($AF30,Entries!$C30:$E65,3,FALSE))</f>
        <v/>
      </c>
      <c r="D30" s="242" t="str" cm="1">
        <f t="array" ref="D30">_xlfn.IFS($AH30="","",VLOOKUP($AH30,entries_dramatic,2,FALSE)=0,"[Empty]",$AH30&lt;&gt;"",VLOOKUP($AH30,entries_dramatic,2,FALSE))</f>
        <v/>
      </c>
      <c r="E30" s="243" t="str" cm="1">
        <f t="array" ref="E30">_xlfn.IFS($AH30="","",VLOOKUP($AH30,entries_dramatic,3,FALSE)=0,"",$AH30&lt;&gt;"",VLOOKUP($AH30,entries_dramatic,3,FALSE))</f>
        <v/>
      </c>
      <c r="F30" s="242" t="str" cm="1">
        <f t="array" ref="F30">_xlfn.IFS(AJ30="","",VLOOKUP(AJ30,entries_classical,2,FALSE)=0,"[Empty]",AJ30&lt;&gt;"",VLOOKUP(AJ30,entries_classical,2,FALSE))</f>
        <v/>
      </c>
      <c r="G30" s="242" t="str" cm="1">
        <f t="array" ref="G30">_xlfn.IFS(AJ30="","",VLOOKUP(AJ30,entries_classical,3,FALSE)=0,"",AJ30&lt;&gt;"",VLOOKUP(AJ30,entries_classical,3,FALSE))</f>
        <v/>
      </c>
      <c r="H30" s="242" t="str" cm="1">
        <f t="array" ref="H30">_xlfn.IFS(AJ30="","",VLOOKUP(AJ30,entries_classical,4,FALSE)=0,"",AJ30&lt;&gt;"",VLOOKUP(AJ30,entries_classical,4,FALSE))</f>
        <v/>
      </c>
      <c r="I30" s="243" t="str" cm="1">
        <f t="array" ref="I30">_xlfn.IFS(AJ30="","",VLOOKUP(AJ30,entries_classical,5,FALSE)=0,"",AJ30&lt;&gt;"",VLOOKUP(AJ30,entries_classical,5,FALSE))</f>
        <v/>
      </c>
      <c r="J30" s="242" t="str" cm="1">
        <f t="array" ref="J30">_xlfn.IFS(AL30="","",VLOOKUP(AL30,entries_contemp,2,FALSE)=0,"[Empty]",AL30&lt;&gt;"",VLOOKUP(AL30,entries_contemp,2,FALSE))</f>
        <v/>
      </c>
      <c r="K30" s="242" t="str" cm="1">
        <f t="array" ref="K30">_xlfn.IFS(AL30="","",VLOOKUP(AL30,entries_contemp,3,FALSE)=0,"",AL30&lt;&gt;"",VLOOKUP(AL30,entries_contemp,3,FALSE))</f>
        <v/>
      </c>
      <c r="L30" s="242" t="str" cm="1">
        <f t="array" ref="L30">_xlfn.IFS(AL30="","",VLOOKUP(AL30,entries_contemp,4,FALSE)=0,"",AL30&lt;&gt;"",VLOOKUP(AL30,entries_contemp,4,FALSE))</f>
        <v/>
      </c>
      <c r="M30" s="243" t="str" cm="1">
        <f t="array" ref="M30">_xlfn.IFS(AL30="","",VLOOKUP(AL30,entries_contemp,5,FALSE)=0,"",AL30&lt;&gt;"",VLOOKUP(AL30,entries_contemp,5,FALSE))</f>
        <v/>
      </c>
      <c r="N30" s="242" t="str" cm="1">
        <f t="array" ref="N30">_xlfn.IFS(AN30="","",VLOOKUP(AN30,entries_pantomime,2,FALSE)=0,"[Empty]",AN30&lt;&gt;"",VLOOKUP(AN30,entries_pantomime,2,FALSE))</f>
        <v/>
      </c>
      <c r="O30" s="242" t="str" cm="1">
        <f t="array" ref="O30">_xlfn.IFS(AN30="","",VLOOKUP(AN30,entries_pantomime,3,FALSE)=0,"",AN30&lt;&gt;"",VLOOKUP(AN30,entries_pantomime,3,FALSE))</f>
        <v/>
      </c>
      <c r="P30" s="242" t="str" cm="1">
        <f t="array" ref="P30">_xlfn.IFS(AN30="","",VLOOKUP(AN30,entries_pantomime,4,FALSE)=0,"",AN30&lt;&gt;"",VLOOKUP(AN30,entries_pantomime,4,FALSE))</f>
        <v/>
      </c>
      <c r="Q30" s="243" t="str" cm="1">
        <f t="array" ref="Q30">_xlfn.IFS(AN30="","",VLOOKUP(AN30,entries_pantomime,5,FALSE)=0,"",AN30&lt;&gt;"",VLOOKUP(AN30,entries_pantomime,5,FALSE))</f>
        <v/>
      </c>
      <c r="R30" s="242" t="str" cm="1">
        <f t="array" ref="R30">_xlfn.IFS(AP30="","",VLOOKUP(AP30,entries_musical,2,FALSE)=0,"[Empty]",AP30&lt;&gt;"",VLOOKUP(AP30,entries_musical,2,FALSE))</f>
        <v/>
      </c>
      <c r="S30" s="242" t="str" cm="1">
        <f t="array" ref="S30">_xlfn.IFS(AP30="","",VLOOKUP(AP30,entries_musical,3,FALSE)=0,"",AP30&lt;&gt;"",VLOOKUP(AP30,entries_musical,3,FALSE))</f>
        <v/>
      </c>
      <c r="T30" s="242" t="str" cm="1">
        <f t="array" ref="T30">_xlfn.IFS(AP30="","",VLOOKUP(AP30,entries_musical,4,FALSE)=0,"",AP30&lt;&gt;"",VLOOKUP(AP30,entries_musical,4,FALSE))</f>
        <v/>
      </c>
      <c r="U30" s="242" t="str" cm="1">
        <f t="array" ref="U30">_xlfn.IFS(AP30="","",VLOOKUP(AP30,entries_musical,5,FALSE)=0,"",AP30&lt;&gt;"",VLOOKUP(AP30,entries_musical,5,FALSE))</f>
        <v/>
      </c>
      <c r="V30" s="243" t="str" cm="1">
        <f t="array" ref="V30">_xlfn.IFS(AP30="","",VLOOKUP(AP30,entries_musical,6,FALSE)=0,"",AP30&lt;&gt;"",VLOOKUP(AP30,entries_musical,6,FALSE))</f>
        <v/>
      </c>
      <c r="W30" s="243"/>
      <c r="Z30" s="242" t="str" cm="1">
        <f t="array" ref="Z30">_xlfn.IFS(AT30="","",VLOOKUP(AT30,entries_costume,2,FALSE)=0,"[Empty]",AT30&lt;&gt;"",VLOOKUP(AT30,entries_costume,2,FALSE))</f>
        <v/>
      </c>
      <c r="AA30" s="243" t="str" cm="1">
        <f t="array" ref="AA30">_xlfn.IFS(AT30="","",VLOOKUP(AT30,entries_costume,3,FALSE)=0,"",AT30&lt;&gt;"",VLOOKUP(AT30,entries_costume,3,FALSE))</f>
        <v/>
      </c>
      <c r="AB30" s="242" t="str" cm="1">
        <f t="array" ref="AB30">_xlfn.IFS(AV30="","",VLOOKUP(AV30,entries_scenic,2,FALSE)=0,"[Empty]",AV30&lt;&gt;"",VLOOKUP(AV30,entries_scenic,2,FALSE))</f>
        <v/>
      </c>
      <c r="AC30" s="242" t="str" cm="1">
        <f t="array" ref="AC30">_xlfn.IFS(AV30="","",VLOOKUP(AV30,entries_scenic,3,FALSE)=0,"",AV30&lt;&gt;"",VLOOKUP(AV30,entries_scenic,3,FALSE))</f>
        <v/>
      </c>
      <c r="AQ30" s="98"/>
      <c r="AR30" s="98"/>
      <c r="AS30" s="98"/>
      <c r="AT30" s="98"/>
      <c r="AU30" s="98"/>
    </row>
    <row r="31" spans="1:47" ht="15.75" x14ac:dyDescent="0.25">
      <c r="A31" s="398" t="str">
        <f>IF(Entries!B31="","",Entries!B31)</f>
        <v/>
      </c>
      <c r="B31" t="str" cm="1">
        <f t="array" ref="B31">_xlfn.IFS($AF31="","",VLOOKUP($AF31,entries_humorous,2,FALSE)=0,"[Empty]",$AF31&lt;&gt;"",VLOOKUP($AF31,entries_humorous,2,FALSE))</f>
        <v/>
      </c>
      <c r="C31" s="241" t="str" cm="1">
        <f t="array" ref="C31">_xlfn.IFS($AF31="","",VLOOKUP($AF31,Entries!$C31:$E66,3,FALSE)=0,"",$AF31&lt;&gt;"",VLOOKUP($AF31,Entries!$C31:$E66,3,FALSE))</f>
        <v/>
      </c>
      <c r="D31" t="str" cm="1">
        <f t="array" ref="D31">_xlfn.IFS($AH31="","",VLOOKUP($AH31,entries_dramatic,2,FALSE)=0,"[Empty]",$AH31&lt;&gt;"",VLOOKUP($AH31,entries_dramatic,2,FALSE))</f>
        <v/>
      </c>
      <c r="E31" s="241" t="str" cm="1">
        <f t="array" ref="E31">_xlfn.IFS($AH31="","",VLOOKUP($AH31,entries_dramatic,3,FALSE)=0,"",$AH31&lt;&gt;"",VLOOKUP($AH31,entries_dramatic,3,FALSE))</f>
        <v/>
      </c>
      <c r="F31" t="str" cm="1">
        <f t="array" ref="F31">_xlfn.IFS(AJ31="","",VLOOKUP(AJ31,entries_classical,2,FALSE)=0,"[Empty]",AJ31&lt;&gt;"",VLOOKUP(AJ31,entries_classical,2,FALSE))</f>
        <v/>
      </c>
      <c r="G31" t="str" cm="1">
        <f t="array" ref="G31">_xlfn.IFS(AJ31="","",VLOOKUP(AJ31,entries_classical,3,FALSE)=0,"",AJ31&lt;&gt;"",VLOOKUP(AJ31,entries_classical,3,FALSE))</f>
        <v/>
      </c>
      <c r="H31" t="str" cm="1">
        <f t="array" ref="H31">_xlfn.IFS(AJ31="","",VLOOKUP(AJ31,entries_classical,4,FALSE)=0,"",AJ31&lt;&gt;"",VLOOKUP(AJ31,entries_classical,4,FALSE))</f>
        <v/>
      </c>
      <c r="I31" s="241" t="str" cm="1">
        <f t="array" ref="I31">_xlfn.IFS(AJ31="","",VLOOKUP(AJ31,entries_classical,5,FALSE)=0,"",AJ31&lt;&gt;"",VLOOKUP(AJ31,entries_classical,5,FALSE))</f>
        <v/>
      </c>
      <c r="J31" t="str" cm="1">
        <f t="array" ref="J31">_xlfn.IFS(AL31="","",VLOOKUP(AL31,entries_contemp,2,FALSE)=0,"[Empty]",AL31&lt;&gt;"",VLOOKUP(AL31,entries_contemp,2,FALSE))</f>
        <v/>
      </c>
      <c r="K31" t="str" cm="1">
        <f t="array" ref="K31">_xlfn.IFS(AL31="","",VLOOKUP(AL31,entries_contemp,3,FALSE)=0,"",AL31&lt;&gt;"",VLOOKUP(AL31,entries_contemp,3,FALSE))</f>
        <v/>
      </c>
      <c r="L31" t="str" cm="1">
        <f t="array" ref="L31">_xlfn.IFS(AL31="","",VLOOKUP(AL31,entries_contemp,4,FALSE)=0,"",AL31&lt;&gt;"",VLOOKUP(AL31,entries_contemp,4,FALSE))</f>
        <v/>
      </c>
      <c r="M31" s="241" t="str" cm="1">
        <f t="array" ref="M31">_xlfn.IFS(AL31="","",VLOOKUP(AL31,entries_contemp,5,FALSE)=0,"",AL31&lt;&gt;"",VLOOKUP(AL31,entries_contemp,5,FALSE))</f>
        <v/>
      </c>
      <c r="N31" t="str" cm="1">
        <f t="array" ref="N31">_xlfn.IFS(AN31="","",VLOOKUP(AN31,entries_pantomime,2,FALSE)=0,"[Empty]",AN31&lt;&gt;"",VLOOKUP(AN31,entries_pantomime,2,FALSE))</f>
        <v/>
      </c>
      <c r="O31" t="str" cm="1">
        <f t="array" ref="O31">_xlfn.IFS(AN31="","",VLOOKUP(AN31,entries_pantomime,3,FALSE)=0,"",AN31&lt;&gt;"",VLOOKUP(AN31,entries_pantomime,3,FALSE))</f>
        <v/>
      </c>
      <c r="P31" t="str" cm="1">
        <f t="array" ref="P31">_xlfn.IFS(AN31="","",VLOOKUP(AN31,entries_pantomime,4,FALSE)=0,"",AN31&lt;&gt;"",VLOOKUP(AN31,entries_pantomime,4,FALSE))</f>
        <v/>
      </c>
      <c r="Q31" s="241" t="str" cm="1">
        <f t="array" ref="Q31">_xlfn.IFS(AN31="","",VLOOKUP(AN31,entries_pantomime,5,FALSE)=0,"",AN31&lt;&gt;"",VLOOKUP(AN31,entries_pantomime,5,FALSE))</f>
        <v/>
      </c>
      <c r="R31" t="str" cm="1">
        <f t="array" ref="R31">_xlfn.IFS(AP31="","",VLOOKUP(AP31,entries_musical,2,FALSE)=0,"[Empty]",AP31&lt;&gt;"",VLOOKUP(AP31,entries_musical,2,FALSE))</f>
        <v/>
      </c>
      <c r="S31" t="str" cm="1">
        <f t="array" ref="S31">_xlfn.IFS(AP31="","",VLOOKUP(AP31,entries_musical,3,FALSE)=0,"",AP31&lt;&gt;"",VLOOKUP(AP31,entries_musical,3,FALSE))</f>
        <v/>
      </c>
      <c r="T31" t="str" cm="1">
        <f t="array" ref="T31">_xlfn.IFS(AP31="","",VLOOKUP(AP31,entries_musical,4,FALSE)=0,"",AP31&lt;&gt;"",VLOOKUP(AP31,entries_musical,4,FALSE))</f>
        <v/>
      </c>
      <c r="U31" t="str" cm="1">
        <f t="array" ref="U31">_xlfn.IFS(AP31="","",VLOOKUP(AP31,entries_musical,5,FALSE)=0,"",AP31&lt;&gt;"",VLOOKUP(AP31,entries_musical,5,FALSE))</f>
        <v/>
      </c>
      <c r="V31" s="241" t="str" cm="1">
        <f t="array" ref="V31">_xlfn.IFS(AP31="","",VLOOKUP(AP31,entries_musical,6,FALSE)=0,"",AP31&lt;&gt;"",VLOOKUP(AP31,entries_musical,6,FALSE))</f>
        <v/>
      </c>
      <c r="W31" s="241" t="str" cm="1">
        <f t="array" ref="W31">_xlfn.IFS(AR31="","",VLOOKUP(AR31,entries_play,2,FALSE)=0,"[Empty]",AR31&lt;&gt;"",VLOOKUP(AR31,entries_play,2,FALSE))</f>
        <v/>
      </c>
      <c r="Z31" t="str" cm="1">
        <f t="array" ref="Z31">_xlfn.IFS(AT31="","",VLOOKUP(AT31,entries_costume,2,FALSE)=0,"[Empty]",AT31&lt;&gt;"",VLOOKUP(AT31,entries_costume,2,FALSE))</f>
        <v/>
      </c>
      <c r="AA31" s="241" t="str" cm="1">
        <f t="array" ref="AA31">_xlfn.IFS(AT31="","",VLOOKUP(AT31,entries_costume,3,FALSE)=0,"",AT31&lt;&gt;"",VLOOKUP(AT31,entries_costume,3,FALSE))</f>
        <v/>
      </c>
      <c r="AB31" t="str" cm="1">
        <f t="array" ref="AB31">_xlfn.IFS(AV31="","",VLOOKUP(AV31,entries_scenic,2,FALSE)=0,"[Empty]",AV31&lt;&gt;"",VLOOKUP(AV31,entries_scenic,2,FALSE))</f>
        <v/>
      </c>
      <c r="AC31" t="str" cm="1">
        <f t="array" ref="AC31">_xlfn.IFS(AV31="","",VLOOKUP(AV31,entries_scenic,3,FALSE)=0,"",AV31&lt;&gt;"",VLOOKUP(AV31,entries_scenic,3,FALSE))</f>
        <v/>
      </c>
      <c r="AE31" t="str" cm="1">
        <f t="array" aca="1" ref="AE31" ca="1">_xlfn._xlws.FILTER(Humorous!$B32:$C35,Humorous!$B32:$B35=1,"")</f>
        <v/>
      </c>
      <c r="AG31" t="str" cm="1">
        <f t="array" aca="1" ref="AG31" ca="1">_xlfn._xlws.FILTER(Dramatic!$B32:$C35,Dramatic!$B32:$B35=1,"")</f>
        <v/>
      </c>
      <c r="AI31" s="98" t="str" cm="1">
        <f t="array" aca="1" ref="AI31" ca="1">_xlfn._xlws.FILTER(Classical!$B32:$C35,Classical!$B32:$B35=1,"")</f>
        <v/>
      </c>
      <c r="AK31" s="98" t="str" cm="1">
        <f t="array" aca="1" ref="AK31" ca="1">_xlfn._xlws.FILTER(Contemporary!$B32:$C35,Contemporary!$B32:$B35=1,"")</f>
        <v/>
      </c>
      <c r="AM31" s="98" t="str" cm="1">
        <f t="array" aca="1" ref="AM31" ca="1">_xlfn._xlws.FILTER(Pantomime!$B32:$C35,Pantomime!$B32:$B35=1,"")</f>
        <v/>
      </c>
      <c r="AO31" s="98" t="str" cm="1">
        <f t="array" aca="1" ref="AO31" ca="1">_xlfn._xlws.FILTER(Musical!$B32:$C35,Musical!$B32:$B35=1,"")</f>
        <v/>
      </c>
      <c r="AQ31" s="98" t="str" cm="1">
        <f t="array" ref="AQ31">_xlfn._xlws.FILTER('One Act'!$B32:$C35,'One Act'!$B32:$B35=1,"")</f>
        <v/>
      </c>
      <c r="AR31" s="98"/>
      <c r="AS31" s="98" t="str" cm="1">
        <f t="array" ref="AS31">_xlfn._xlws.FILTER(Costume!$B32:$C35,Costume!$B32:$B35=1,"")</f>
        <v/>
      </c>
      <c r="AT31" s="98"/>
      <c r="AU31" s="98" t="str" cm="1">
        <f t="array" ref="AU31">_xlfn._xlws.FILTER(Scenic!$B32:$C35,Scenic!$B32:$B35=1,"")</f>
        <v/>
      </c>
    </row>
    <row r="32" spans="1:47" ht="15.75" x14ac:dyDescent="0.25">
      <c r="A32" s="398"/>
      <c r="B32" t="str" cm="1">
        <f t="array" ref="B32">_xlfn.IFS($AF32="","",VLOOKUP($AF32,entries_humorous,2,FALSE)=0,"[Empty]",$AF32&lt;&gt;"",VLOOKUP($AF32,entries_humorous,2,FALSE))</f>
        <v/>
      </c>
      <c r="C32" s="241" t="str" cm="1">
        <f t="array" ref="C32">_xlfn.IFS($AF32="","",VLOOKUP($AF32,Entries!$C32:$E67,3,FALSE)=0,"",$AF32&lt;&gt;"",VLOOKUP($AF32,Entries!$C32:$E67,3,FALSE))</f>
        <v/>
      </c>
      <c r="D32" t="str" cm="1">
        <f t="array" ref="D32">_xlfn.IFS($AH32="","",VLOOKUP($AH32,entries_dramatic,2,FALSE)=0,"[Empty]",$AH32&lt;&gt;"",VLOOKUP($AH32,entries_dramatic,2,FALSE))</f>
        <v/>
      </c>
      <c r="E32" s="241" t="str" cm="1">
        <f t="array" ref="E32">_xlfn.IFS($AH32="","",VLOOKUP($AH32,entries_dramatic,3,FALSE)=0,"",$AH32&lt;&gt;"",VLOOKUP($AH32,entries_dramatic,3,FALSE))</f>
        <v/>
      </c>
      <c r="F32" t="str" cm="1">
        <f t="array" ref="F32">_xlfn.IFS(AJ32="","",VLOOKUP(AJ32,entries_classical,2,FALSE)=0,"[Empty]",AJ32&lt;&gt;"",VLOOKUP(AJ32,entries_classical,2,FALSE))</f>
        <v/>
      </c>
      <c r="G32" t="str" cm="1">
        <f t="array" ref="G32">_xlfn.IFS(AJ32="","",VLOOKUP(AJ32,entries_classical,3,FALSE)=0,"",AJ32&lt;&gt;"",VLOOKUP(AJ32,entries_classical,3,FALSE))</f>
        <v/>
      </c>
      <c r="H32" t="str" cm="1">
        <f t="array" ref="H32">_xlfn.IFS(AJ32="","",VLOOKUP(AJ32,entries_classical,4,FALSE)=0,"",AJ32&lt;&gt;"",VLOOKUP(AJ32,entries_classical,4,FALSE))</f>
        <v/>
      </c>
      <c r="I32" s="241" t="str" cm="1">
        <f t="array" ref="I32">_xlfn.IFS(AJ32="","",VLOOKUP(AJ32,entries_classical,5,FALSE)=0,"",AJ32&lt;&gt;"",VLOOKUP(AJ32,entries_classical,5,FALSE))</f>
        <v/>
      </c>
      <c r="J32" t="str" cm="1">
        <f t="array" ref="J32">_xlfn.IFS(AL32="","",VLOOKUP(AL32,entries_contemp,2,FALSE)=0,"[Empty]",AL32&lt;&gt;"",VLOOKUP(AL32,entries_contemp,2,FALSE))</f>
        <v/>
      </c>
      <c r="K32" t="str" cm="1">
        <f t="array" ref="K32">_xlfn.IFS(AL32="","",VLOOKUP(AL32,entries_contemp,3,FALSE)=0,"",AL32&lt;&gt;"",VLOOKUP(AL32,entries_contemp,3,FALSE))</f>
        <v/>
      </c>
      <c r="L32" t="str" cm="1">
        <f t="array" ref="L32">_xlfn.IFS(AL32="","",VLOOKUP(AL32,entries_contemp,4,FALSE)=0,"",AL32&lt;&gt;"",VLOOKUP(AL32,entries_contemp,4,FALSE))</f>
        <v/>
      </c>
      <c r="M32" s="241" t="str" cm="1">
        <f t="array" ref="M32">_xlfn.IFS(AL32="","",VLOOKUP(AL32,entries_contemp,5,FALSE)=0,"",AL32&lt;&gt;"",VLOOKUP(AL32,entries_contemp,5,FALSE))</f>
        <v/>
      </c>
      <c r="N32" t="str" cm="1">
        <f t="array" ref="N32">_xlfn.IFS(AN32="","",VLOOKUP(AN32,entries_pantomime,2,FALSE)=0,"[Empty]",AN32&lt;&gt;"",VLOOKUP(AN32,entries_pantomime,2,FALSE))</f>
        <v/>
      </c>
      <c r="O32" t="str" cm="1">
        <f t="array" ref="O32">_xlfn.IFS(AN32="","",VLOOKUP(AN32,entries_pantomime,3,FALSE)=0,"",AN32&lt;&gt;"",VLOOKUP(AN32,entries_pantomime,3,FALSE))</f>
        <v/>
      </c>
      <c r="P32" t="str" cm="1">
        <f t="array" ref="P32">_xlfn.IFS(AN32="","",VLOOKUP(AN32,entries_pantomime,4,FALSE)=0,"",AN32&lt;&gt;"",VLOOKUP(AN32,entries_pantomime,4,FALSE))</f>
        <v/>
      </c>
      <c r="Q32" s="241" t="str" cm="1">
        <f t="array" ref="Q32">_xlfn.IFS(AN32="","",VLOOKUP(AN32,entries_pantomime,5,FALSE)=0,"",AN32&lt;&gt;"",VLOOKUP(AN32,entries_pantomime,5,FALSE))</f>
        <v/>
      </c>
      <c r="R32" t="str" cm="1">
        <f t="array" ref="R32">_xlfn.IFS(AP32="","",VLOOKUP(AP32,entries_musical,2,FALSE)=0,"[Empty]",AP32&lt;&gt;"",VLOOKUP(AP32,entries_musical,2,FALSE))</f>
        <v/>
      </c>
      <c r="S32" t="str" cm="1">
        <f t="array" ref="S32">_xlfn.IFS(AP32="","",VLOOKUP(AP32,entries_musical,3,FALSE)=0,"",AP32&lt;&gt;"",VLOOKUP(AP32,entries_musical,3,FALSE))</f>
        <v/>
      </c>
      <c r="T32" t="str" cm="1">
        <f t="array" ref="T32">_xlfn.IFS(AP32="","",VLOOKUP(AP32,entries_musical,4,FALSE)=0,"",AP32&lt;&gt;"",VLOOKUP(AP32,entries_musical,4,FALSE))</f>
        <v/>
      </c>
      <c r="U32" t="str" cm="1">
        <f t="array" ref="U32">_xlfn.IFS(AP32="","",VLOOKUP(AP32,entries_musical,5,FALSE)=0,"",AP32&lt;&gt;"",VLOOKUP(AP32,entries_musical,5,FALSE))</f>
        <v/>
      </c>
      <c r="V32" s="241" t="str" cm="1">
        <f t="array" ref="V32">_xlfn.IFS(AP32="","",VLOOKUP(AP32,entries_musical,6,FALSE)=0,"",AP32&lt;&gt;"",VLOOKUP(AP32,entries_musical,6,FALSE))</f>
        <v/>
      </c>
      <c r="W32" s="241"/>
      <c r="Z32" t="str" cm="1">
        <f t="array" ref="Z32">_xlfn.IFS(AT32="","",VLOOKUP(AT32,entries_costume,2,FALSE)=0,"[Empty]",AT32&lt;&gt;"",VLOOKUP(AT32,entries_costume,2,FALSE))</f>
        <v/>
      </c>
      <c r="AA32" s="241" t="str" cm="1">
        <f t="array" ref="AA32">_xlfn.IFS(AT32="","",VLOOKUP(AT32,entries_costume,3,FALSE)=0,"",AT32&lt;&gt;"",VLOOKUP(AT32,entries_costume,3,FALSE))</f>
        <v/>
      </c>
      <c r="AB32" t="str" cm="1">
        <f t="array" ref="AB32">_xlfn.IFS(AV32="","",VLOOKUP(AV32,entries_scenic,2,FALSE)=0,"[Empty]",AV32&lt;&gt;"",VLOOKUP(AV32,entries_scenic,2,FALSE))</f>
        <v/>
      </c>
      <c r="AC32" t="str" cm="1">
        <f t="array" ref="AC32">_xlfn.IFS(AV32="","",VLOOKUP(AV32,entries_scenic,3,FALSE)=0,"",AV32&lt;&gt;"",VLOOKUP(AV32,entries_scenic,3,FALSE))</f>
        <v/>
      </c>
      <c r="AQ32" s="98"/>
      <c r="AR32" s="98"/>
      <c r="AS32" s="98"/>
      <c r="AT32" s="98"/>
      <c r="AU32" s="98"/>
    </row>
    <row r="33" spans="1:47" ht="15.75" x14ac:dyDescent="0.25">
      <c r="A33" s="398"/>
      <c r="B33" t="str" cm="1">
        <f t="array" ref="B33">_xlfn.IFS($AF33="","",VLOOKUP($AF33,entries_humorous,2,FALSE)=0,"[Empty]",$AF33&lt;&gt;"",VLOOKUP($AF33,entries_humorous,2,FALSE))</f>
        <v/>
      </c>
      <c r="C33" s="241" t="str" cm="1">
        <f t="array" ref="C33">_xlfn.IFS($AF33="","",VLOOKUP($AF33,Entries!$C33:$E68,3,FALSE)=0,"",$AF33&lt;&gt;"",VLOOKUP($AF33,Entries!$C33:$E68,3,FALSE))</f>
        <v/>
      </c>
      <c r="D33" t="str" cm="1">
        <f t="array" ref="D33">_xlfn.IFS($AH33="","",VLOOKUP($AH33,entries_dramatic,2,FALSE)=0,"[Empty]",$AH33&lt;&gt;"",VLOOKUP($AH33,entries_dramatic,2,FALSE))</f>
        <v/>
      </c>
      <c r="E33" s="241" t="str" cm="1">
        <f t="array" ref="E33">_xlfn.IFS($AH33="","",VLOOKUP($AH33,entries_dramatic,3,FALSE)=0,"",$AH33&lt;&gt;"",VLOOKUP($AH33,entries_dramatic,3,FALSE))</f>
        <v/>
      </c>
      <c r="F33" t="str" cm="1">
        <f t="array" ref="F33">_xlfn.IFS(AJ33="","",VLOOKUP(AJ33,entries_classical,2,FALSE)=0,"[Empty]",AJ33&lt;&gt;"",VLOOKUP(AJ33,entries_classical,2,FALSE))</f>
        <v/>
      </c>
      <c r="G33" t="str" cm="1">
        <f t="array" ref="G33">_xlfn.IFS(AJ33="","",VLOOKUP(AJ33,entries_classical,3,FALSE)=0,"",AJ33&lt;&gt;"",VLOOKUP(AJ33,entries_classical,3,FALSE))</f>
        <v/>
      </c>
      <c r="H33" t="str" cm="1">
        <f t="array" ref="H33">_xlfn.IFS(AJ33="","",VLOOKUP(AJ33,entries_classical,4,FALSE)=0,"",AJ33&lt;&gt;"",VLOOKUP(AJ33,entries_classical,4,FALSE))</f>
        <v/>
      </c>
      <c r="I33" s="241" t="str" cm="1">
        <f t="array" ref="I33">_xlfn.IFS(AJ33="","",VLOOKUP(AJ33,entries_classical,5,FALSE)=0,"",AJ33&lt;&gt;"",VLOOKUP(AJ33,entries_classical,5,FALSE))</f>
        <v/>
      </c>
      <c r="J33" t="str" cm="1">
        <f t="array" ref="J33">_xlfn.IFS(AL33="","",VLOOKUP(AL33,entries_contemp,2,FALSE)=0,"[Empty]",AL33&lt;&gt;"",VLOOKUP(AL33,entries_contemp,2,FALSE))</f>
        <v/>
      </c>
      <c r="K33" t="str" cm="1">
        <f t="array" ref="K33">_xlfn.IFS(AL33="","",VLOOKUP(AL33,entries_contemp,3,FALSE)=0,"",AL33&lt;&gt;"",VLOOKUP(AL33,entries_contemp,3,FALSE))</f>
        <v/>
      </c>
      <c r="L33" t="str" cm="1">
        <f t="array" ref="L33">_xlfn.IFS(AL33="","",VLOOKUP(AL33,entries_contemp,4,FALSE)=0,"",AL33&lt;&gt;"",VLOOKUP(AL33,entries_contemp,4,FALSE))</f>
        <v/>
      </c>
      <c r="M33" s="241" t="str" cm="1">
        <f t="array" ref="M33">_xlfn.IFS(AL33="","",VLOOKUP(AL33,entries_contemp,5,FALSE)=0,"",AL33&lt;&gt;"",VLOOKUP(AL33,entries_contemp,5,FALSE))</f>
        <v/>
      </c>
      <c r="N33" t="str" cm="1">
        <f t="array" ref="N33">_xlfn.IFS(AN33="","",VLOOKUP(AN33,entries_pantomime,2,FALSE)=0,"[Empty]",AN33&lt;&gt;"",VLOOKUP(AN33,entries_pantomime,2,FALSE))</f>
        <v/>
      </c>
      <c r="O33" t="str" cm="1">
        <f t="array" ref="O33">_xlfn.IFS(AN33="","",VLOOKUP(AN33,entries_pantomime,3,FALSE)=0,"",AN33&lt;&gt;"",VLOOKUP(AN33,entries_pantomime,3,FALSE))</f>
        <v/>
      </c>
      <c r="P33" t="str" cm="1">
        <f t="array" ref="P33">_xlfn.IFS(AN33="","",VLOOKUP(AN33,entries_pantomime,4,FALSE)=0,"",AN33&lt;&gt;"",VLOOKUP(AN33,entries_pantomime,4,FALSE))</f>
        <v/>
      </c>
      <c r="Q33" s="241" t="str" cm="1">
        <f t="array" ref="Q33">_xlfn.IFS(AN33="","",VLOOKUP(AN33,entries_pantomime,5,FALSE)=0,"",AN33&lt;&gt;"",VLOOKUP(AN33,entries_pantomime,5,FALSE))</f>
        <v/>
      </c>
      <c r="R33" t="str" cm="1">
        <f t="array" ref="R33">_xlfn.IFS(AP33="","",VLOOKUP(AP33,entries_musical,2,FALSE)=0,"[Empty]",AP33&lt;&gt;"",VLOOKUP(AP33,entries_musical,2,FALSE))</f>
        <v/>
      </c>
      <c r="S33" t="str" cm="1">
        <f t="array" ref="S33">_xlfn.IFS(AP33="","",VLOOKUP(AP33,entries_musical,3,FALSE)=0,"",AP33&lt;&gt;"",VLOOKUP(AP33,entries_musical,3,FALSE))</f>
        <v/>
      </c>
      <c r="T33" t="str" cm="1">
        <f t="array" ref="T33">_xlfn.IFS(AP33="","",VLOOKUP(AP33,entries_musical,4,FALSE)=0,"",AP33&lt;&gt;"",VLOOKUP(AP33,entries_musical,4,FALSE))</f>
        <v/>
      </c>
      <c r="U33" t="str" cm="1">
        <f t="array" ref="U33">_xlfn.IFS(AP33="","",VLOOKUP(AP33,entries_musical,5,FALSE)=0,"",AP33&lt;&gt;"",VLOOKUP(AP33,entries_musical,5,FALSE))</f>
        <v/>
      </c>
      <c r="V33" s="241" t="str" cm="1">
        <f t="array" ref="V33">_xlfn.IFS(AP33="","",VLOOKUP(AP33,entries_musical,6,FALSE)=0,"",AP33&lt;&gt;"",VLOOKUP(AP33,entries_musical,6,FALSE))</f>
        <v/>
      </c>
      <c r="W33" s="241"/>
      <c r="Z33" t="str" cm="1">
        <f t="array" ref="Z33">_xlfn.IFS(AT33="","",VLOOKUP(AT33,entries_costume,2,FALSE)=0,"[Empty]",AT33&lt;&gt;"",VLOOKUP(AT33,entries_costume,2,FALSE))</f>
        <v/>
      </c>
      <c r="AA33" s="241" t="str" cm="1">
        <f t="array" ref="AA33">_xlfn.IFS(AT33="","",VLOOKUP(AT33,entries_costume,3,FALSE)=0,"",AT33&lt;&gt;"",VLOOKUP(AT33,entries_costume,3,FALSE))</f>
        <v/>
      </c>
      <c r="AB33" t="str" cm="1">
        <f t="array" ref="AB33">_xlfn.IFS(AV33="","",VLOOKUP(AV33,entries_scenic,2,FALSE)=0,"[Empty]",AV33&lt;&gt;"",VLOOKUP(AV33,entries_scenic,2,FALSE))</f>
        <v/>
      </c>
      <c r="AC33" t="str" cm="1">
        <f t="array" ref="AC33">_xlfn.IFS(AV33="","",VLOOKUP(AV33,entries_scenic,3,FALSE)=0,"",AV33&lt;&gt;"",VLOOKUP(AV33,entries_scenic,3,FALSE))</f>
        <v/>
      </c>
      <c r="AQ33" s="98"/>
      <c r="AR33" s="98"/>
      <c r="AS33" s="98"/>
      <c r="AT33" s="98"/>
      <c r="AU33" s="98"/>
    </row>
    <row r="34" spans="1:47" ht="16.5" thickBot="1" x14ac:dyDescent="0.3">
      <c r="A34" s="399"/>
      <c r="B34" s="242" t="str" cm="1">
        <f t="array" ref="B34">_xlfn.IFS($AF34="","",VLOOKUP($AF34,entries_humorous,2,FALSE)=0,"[Empty]",$AF34&lt;&gt;"",VLOOKUP($AF34,entries_humorous,2,FALSE))</f>
        <v/>
      </c>
      <c r="C34" s="243" t="str" cm="1">
        <f t="array" ref="C34">_xlfn.IFS($AF34="","",VLOOKUP($AF34,Entries!$C34:$E69,3,FALSE)=0,"",$AF34&lt;&gt;"",VLOOKUP($AF34,Entries!$C34:$E69,3,FALSE))</f>
        <v/>
      </c>
      <c r="D34" s="242" t="str" cm="1">
        <f t="array" ref="D34">_xlfn.IFS($AH34="","",VLOOKUP($AH34,entries_dramatic,2,FALSE)=0,"[Empty]",$AH34&lt;&gt;"",VLOOKUP($AH34,entries_dramatic,2,FALSE))</f>
        <v/>
      </c>
      <c r="E34" s="243" t="str" cm="1">
        <f t="array" ref="E34">_xlfn.IFS($AH34="","",VLOOKUP($AH34,entries_dramatic,3,FALSE)=0,"",$AH34&lt;&gt;"",VLOOKUP($AH34,entries_dramatic,3,FALSE))</f>
        <v/>
      </c>
      <c r="F34" s="242" t="str" cm="1">
        <f t="array" ref="F34">_xlfn.IFS(AJ34="","",VLOOKUP(AJ34,entries_classical,2,FALSE)=0,"[Empty]",AJ34&lt;&gt;"",VLOOKUP(AJ34,entries_classical,2,FALSE))</f>
        <v/>
      </c>
      <c r="G34" s="242" t="str" cm="1">
        <f t="array" ref="G34">_xlfn.IFS(AJ34="","",VLOOKUP(AJ34,entries_classical,3,FALSE)=0,"",AJ34&lt;&gt;"",VLOOKUP(AJ34,entries_classical,3,FALSE))</f>
        <v/>
      </c>
      <c r="H34" s="242" t="str" cm="1">
        <f t="array" ref="H34">_xlfn.IFS(AJ34="","",VLOOKUP(AJ34,entries_classical,4,FALSE)=0,"",AJ34&lt;&gt;"",VLOOKUP(AJ34,entries_classical,4,FALSE))</f>
        <v/>
      </c>
      <c r="I34" s="243" t="str" cm="1">
        <f t="array" ref="I34">_xlfn.IFS(AJ34="","",VLOOKUP(AJ34,entries_classical,5,FALSE)=0,"",AJ34&lt;&gt;"",VLOOKUP(AJ34,entries_classical,5,FALSE))</f>
        <v/>
      </c>
      <c r="J34" s="242" t="str" cm="1">
        <f t="array" ref="J34">_xlfn.IFS(AL34="","",VLOOKUP(AL34,entries_contemp,2,FALSE)=0,"[Empty]",AL34&lt;&gt;"",VLOOKUP(AL34,entries_contemp,2,FALSE))</f>
        <v/>
      </c>
      <c r="K34" s="242" t="str" cm="1">
        <f t="array" ref="K34">_xlfn.IFS(AL34="","",VLOOKUP(AL34,entries_contemp,3,FALSE)=0,"",AL34&lt;&gt;"",VLOOKUP(AL34,entries_contemp,3,FALSE))</f>
        <v/>
      </c>
      <c r="L34" s="242" t="str" cm="1">
        <f t="array" ref="L34">_xlfn.IFS(AL34="","",VLOOKUP(AL34,entries_contemp,4,FALSE)=0,"",AL34&lt;&gt;"",VLOOKUP(AL34,entries_contemp,4,FALSE))</f>
        <v/>
      </c>
      <c r="M34" s="243" t="str" cm="1">
        <f t="array" ref="M34">_xlfn.IFS(AL34="","",VLOOKUP(AL34,entries_contemp,5,FALSE)=0,"",AL34&lt;&gt;"",VLOOKUP(AL34,entries_contemp,5,FALSE))</f>
        <v/>
      </c>
      <c r="N34" s="242" t="str" cm="1">
        <f t="array" ref="N34">_xlfn.IFS(AN34="","",VLOOKUP(AN34,entries_pantomime,2,FALSE)=0,"[Empty]",AN34&lt;&gt;"",VLOOKUP(AN34,entries_pantomime,2,FALSE))</f>
        <v/>
      </c>
      <c r="O34" s="242" t="str" cm="1">
        <f t="array" ref="O34">_xlfn.IFS(AN34="","",VLOOKUP(AN34,entries_pantomime,3,FALSE)=0,"",AN34&lt;&gt;"",VLOOKUP(AN34,entries_pantomime,3,FALSE))</f>
        <v/>
      </c>
      <c r="P34" s="242" t="str" cm="1">
        <f t="array" ref="P34">_xlfn.IFS(AN34="","",VLOOKUP(AN34,entries_pantomime,4,FALSE)=0,"",AN34&lt;&gt;"",VLOOKUP(AN34,entries_pantomime,4,FALSE))</f>
        <v/>
      </c>
      <c r="Q34" s="243" t="str" cm="1">
        <f t="array" ref="Q34">_xlfn.IFS(AN34="","",VLOOKUP(AN34,entries_pantomime,5,FALSE)=0,"",AN34&lt;&gt;"",VLOOKUP(AN34,entries_pantomime,5,FALSE))</f>
        <v/>
      </c>
      <c r="R34" s="242" t="str" cm="1">
        <f t="array" ref="R34">_xlfn.IFS(AP34="","",VLOOKUP(AP34,entries_musical,2,FALSE)=0,"[Empty]",AP34&lt;&gt;"",VLOOKUP(AP34,entries_musical,2,FALSE))</f>
        <v/>
      </c>
      <c r="S34" s="242" t="str" cm="1">
        <f t="array" ref="S34">_xlfn.IFS(AP34="","",VLOOKUP(AP34,entries_musical,3,FALSE)=0,"",AP34&lt;&gt;"",VLOOKUP(AP34,entries_musical,3,FALSE))</f>
        <v/>
      </c>
      <c r="T34" s="242" t="str" cm="1">
        <f t="array" ref="T34">_xlfn.IFS(AP34="","",VLOOKUP(AP34,entries_musical,4,FALSE)=0,"",AP34&lt;&gt;"",VLOOKUP(AP34,entries_musical,4,FALSE))</f>
        <v/>
      </c>
      <c r="U34" s="242" t="str" cm="1">
        <f t="array" ref="U34">_xlfn.IFS(AP34="","",VLOOKUP(AP34,entries_musical,5,FALSE)=0,"",AP34&lt;&gt;"",VLOOKUP(AP34,entries_musical,5,FALSE))</f>
        <v/>
      </c>
      <c r="V34" s="243" t="str" cm="1">
        <f t="array" ref="V34">_xlfn.IFS(AP34="","",VLOOKUP(AP34,entries_musical,6,FALSE)=0,"",AP34&lt;&gt;"",VLOOKUP(AP34,entries_musical,6,FALSE))</f>
        <v/>
      </c>
      <c r="W34" s="243"/>
      <c r="Z34" s="242" t="str" cm="1">
        <f t="array" ref="Z34">_xlfn.IFS(AT34="","",VLOOKUP(AT34,entries_costume,2,FALSE)=0,"[Empty]",AT34&lt;&gt;"",VLOOKUP(AT34,entries_costume,2,FALSE))</f>
        <v/>
      </c>
      <c r="AA34" s="243" t="str" cm="1">
        <f t="array" ref="AA34">_xlfn.IFS(AT34="","",VLOOKUP(AT34,entries_costume,3,FALSE)=0,"",AT34&lt;&gt;"",VLOOKUP(AT34,entries_costume,3,FALSE))</f>
        <v/>
      </c>
      <c r="AB34" s="242" t="str" cm="1">
        <f t="array" ref="AB34">_xlfn.IFS(AV34="","",VLOOKUP(AV34,entries_scenic,2,FALSE)=0,"[Empty]",AV34&lt;&gt;"",VLOOKUP(AV34,entries_scenic,2,FALSE))</f>
        <v/>
      </c>
      <c r="AC34" s="242" t="str" cm="1">
        <f t="array" ref="AC34">_xlfn.IFS(AV34="","",VLOOKUP(AV34,entries_scenic,3,FALSE)=0,"",AV34&lt;&gt;"",VLOOKUP(AV34,entries_scenic,3,FALSE))</f>
        <v/>
      </c>
      <c r="AQ34" s="98"/>
      <c r="AR34" s="98"/>
      <c r="AS34" s="98"/>
      <c r="AT34" s="98"/>
      <c r="AU34" s="98"/>
    </row>
    <row r="35" spans="1:47" ht="15.75" x14ac:dyDescent="0.25">
      <c r="A35" s="398" t="str">
        <f>IF(Entries!B35="","",Entries!B35)</f>
        <v/>
      </c>
      <c r="B35" t="str" cm="1">
        <f t="array" ref="B35">_xlfn.IFS($AF35="","",VLOOKUP($AF35,entries_humorous,2,FALSE)=0,"[Empty]",$AF35&lt;&gt;"",VLOOKUP($AF35,entries_humorous,2,FALSE))</f>
        <v/>
      </c>
      <c r="C35" s="241" t="str" cm="1">
        <f t="array" ref="C35">_xlfn.IFS($AF35="","",VLOOKUP($AF35,Entries!$C35:$E70,3,FALSE)=0,"",$AF35&lt;&gt;"",VLOOKUP($AF35,Entries!$C35:$E70,3,FALSE))</f>
        <v/>
      </c>
      <c r="D35" t="str" cm="1">
        <f t="array" ref="D35">_xlfn.IFS($AH35="","",VLOOKUP($AH35,entries_dramatic,2,FALSE)=0,"[Empty]",$AH35&lt;&gt;"",VLOOKUP($AH35,entries_dramatic,2,FALSE))</f>
        <v/>
      </c>
      <c r="E35" s="241" t="str" cm="1">
        <f t="array" ref="E35">_xlfn.IFS($AH35="","",VLOOKUP($AH35,entries_dramatic,3,FALSE)=0,"",$AH35&lt;&gt;"",VLOOKUP($AH35,entries_dramatic,3,FALSE))</f>
        <v/>
      </c>
      <c r="F35" t="str" cm="1">
        <f t="array" ref="F35">_xlfn.IFS(AJ35="","",VLOOKUP(AJ35,entries_classical,2,FALSE)=0,"[Empty]",AJ35&lt;&gt;"",VLOOKUP(AJ35,entries_classical,2,FALSE))</f>
        <v/>
      </c>
      <c r="G35" t="str" cm="1">
        <f t="array" ref="G35">_xlfn.IFS(AJ35="","",VLOOKUP(AJ35,entries_classical,3,FALSE)=0,"",AJ35&lt;&gt;"",VLOOKUP(AJ35,entries_classical,3,FALSE))</f>
        <v/>
      </c>
      <c r="H35" t="str" cm="1">
        <f t="array" ref="H35">_xlfn.IFS(AJ35="","",VLOOKUP(AJ35,entries_classical,4,FALSE)=0,"",AJ35&lt;&gt;"",VLOOKUP(AJ35,entries_classical,4,FALSE))</f>
        <v/>
      </c>
      <c r="I35" s="241" t="str" cm="1">
        <f t="array" ref="I35">_xlfn.IFS(AJ35="","",VLOOKUP(AJ35,entries_classical,5,FALSE)=0,"",AJ35&lt;&gt;"",VLOOKUP(AJ35,entries_classical,5,FALSE))</f>
        <v/>
      </c>
      <c r="J35" t="str" cm="1">
        <f t="array" ref="J35">_xlfn.IFS(AL35="","",VLOOKUP(AL35,entries_contemp,2,FALSE)=0,"[Empty]",AL35&lt;&gt;"",VLOOKUP(AL35,entries_contemp,2,FALSE))</f>
        <v/>
      </c>
      <c r="K35" t="str" cm="1">
        <f t="array" ref="K35">_xlfn.IFS(AL35="","",VLOOKUP(AL35,entries_contemp,3,FALSE)=0,"",AL35&lt;&gt;"",VLOOKUP(AL35,entries_contemp,3,FALSE))</f>
        <v/>
      </c>
      <c r="L35" t="str" cm="1">
        <f t="array" ref="L35">_xlfn.IFS(AL35="","",VLOOKUP(AL35,entries_contemp,4,FALSE)=0,"",AL35&lt;&gt;"",VLOOKUP(AL35,entries_contemp,4,FALSE))</f>
        <v/>
      </c>
      <c r="M35" s="241" t="str" cm="1">
        <f t="array" ref="M35">_xlfn.IFS(AL35="","",VLOOKUP(AL35,entries_contemp,5,FALSE)=0,"",AL35&lt;&gt;"",VLOOKUP(AL35,entries_contemp,5,FALSE))</f>
        <v/>
      </c>
      <c r="N35" t="str" cm="1">
        <f t="array" ref="N35">_xlfn.IFS(AN35="","",VLOOKUP(AN35,entries_pantomime,2,FALSE)=0,"[Empty]",AN35&lt;&gt;"",VLOOKUP(AN35,entries_pantomime,2,FALSE))</f>
        <v/>
      </c>
      <c r="O35" t="str" cm="1">
        <f t="array" ref="O35">_xlfn.IFS(AN35="","",VLOOKUP(AN35,entries_pantomime,3,FALSE)=0,"",AN35&lt;&gt;"",VLOOKUP(AN35,entries_pantomime,3,FALSE))</f>
        <v/>
      </c>
      <c r="P35" t="str" cm="1">
        <f t="array" ref="P35">_xlfn.IFS(AN35="","",VLOOKUP(AN35,entries_pantomime,4,FALSE)=0,"",AN35&lt;&gt;"",VLOOKUP(AN35,entries_pantomime,4,FALSE))</f>
        <v/>
      </c>
      <c r="Q35" s="241" t="str" cm="1">
        <f t="array" ref="Q35">_xlfn.IFS(AN35="","",VLOOKUP(AN35,entries_pantomime,5,FALSE)=0,"",AN35&lt;&gt;"",VLOOKUP(AN35,entries_pantomime,5,FALSE))</f>
        <v/>
      </c>
      <c r="R35" t="str" cm="1">
        <f t="array" ref="R35">_xlfn.IFS(AP35="","",VLOOKUP(AP35,entries_musical,2,FALSE)=0,"[Empty]",AP35&lt;&gt;"",VLOOKUP(AP35,entries_musical,2,FALSE))</f>
        <v/>
      </c>
      <c r="S35" t="str" cm="1">
        <f t="array" ref="S35">_xlfn.IFS(AP35="","",VLOOKUP(AP35,entries_musical,3,FALSE)=0,"",AP35&lt;&gt;"",VLOOKUP(AP35,entries_musical,3,FALSE))</f>
        <v/>
      </c>
      <c r="T35" t="str" cm="1">
        <f t="array" ref="T35">_xlfn.IFS(AP35="","",VLOOKUP(AP35,entries_musical,4,FALSE)=0,"",AP35&lt;&gt;"",VLOOKUP(AP35,entries_musical,4,FALSE))</f>
        <v/>
      </c>
      <c r="U35" t="str" cm="1">
        <f t="array" ref="U35">_xlfn.IFS(AP35="","",VLOOKUP(AP35,entries_musical,5,FALSE)=0,"",AP35&lt;&gt;"",VLOOKUP(AP35,entries_musical,5,FALSE))</f>
        <v/>
      </c>
      <c r="V35" s="241" t="str" cm="1">
        <f t="array" ref="V35">_xlfn.IFS(AP35="","",VLOOKUP(AP35,entries_musical,6,FALSE)=0,"",AP35&lt;&gt;"",VLOOKUP(AP35,entries_musical,6,FALSE))</f>
        <v/>
      </c>
      <c r="W35" s="241" t="str" cm="1">
        <f t="array" ref="W35">_xlfn.IFS(AR35="","",VLOOKUP(AR35,entries_play,2,FALSE)=0,"[Empty]",AR35&lt;&gt;"",VLOOKUP(AR35,entries_play,2,FALSE))</f>
        <v/>
      </c>
      <c r="Z35" t="str" cm="1">
        <f t="array" ref="Z35">_xlfn.IFS(AT35="","",VLOOKUP(AT35,entries_costume,2,FALSE)=0,"[Empty]",AT35&lt;&gt;"",VLOOKUP(AT35,entries_costume,2,FALSE))</f>
        <v/>
      </c>
      <c r="AA35" s="241" t="str" cm="1">
        <f t="array" ref="AA35">_xlfn.IFS(AT35="","",VLOOKUP(AT35,entries_costume,3,FALSE)=0,"",AT35&lt;&gt;"",VLOOKUP(AT35,entries_costume,3,FALSE))</f>
        <v/>
      </c>
      <c r="AB35" t="str" cm="1">
        <f t="array" ref="AB35">_xlfn.IFS(AV35="","",VLOOKUP(AV35,entries_scenic,2,FALSE)=0,"[Empty]",AV35&lt;&gt;"",VLOOKUP(AV35,entries_scenic,2,FALSE))</f>
        <v/>
      </c>
      <c r="AC35" t="str" cm="1">
        <f t="array" ref="AC35">_xlfn.IFS(AV35="","",VLOOKUP(AV35,entries_scenic,3,FALSE)=0,"",AV35&lt;&gt;"",VLOOKUP(AV35,entries_scenic,3,FALSE))</f>
        <v/>
      </c>
      <c r="AE35" t="str" cm="1">
        <f t="array" aca="1" ref="AE35" ca="1">_xlfn._xlws.FILTER(Humorous!$B36:$C39,Humorous!$B36:$B39=1,"")</f>
        <v/>
      </c>
      <c r="AG35" t="str" cm="1">
        <f t="array" aca="1" ref="AG35" ca="1">_xlfn._xlws.FILTER(Dramatic!$B36:$C39,Dramatic!$B36:$B39=1,"")</f>
        <v/>
      </c>
      <c r="AI35" s="98" t="str" cm="1">
        <f t="array" aca="1" ref="AI35" ca="1">_xlfn._xlws.FILTER(Classical!$B36:$C39,Classical!$B36:$B39=1,"")</f>
        <v/>
      </c>
      <c r="AK35" s="98" t="str" cm="1">
        <f t="array" aca="1" ref="AK35" ca="1">_xlfn._xlws.FILTER(Contemporary!$B36:$C39,Contemporary!$B36:$B39=1,"")</f>
        <v/>
      </c>
      <c r="AM35" s="98" t="str" cm="1">
        <f t="array" aca="1" ref="AM35" ca="1">_xlfn._xlws.FILTER(Pantomime!$B36:$C39,Pantomime!$B36:$B39=1,"")</f>
        <v/>
      </c>
      <c r="AO35" s="98" t="str" cm="1">
        <f t="array" aca="1" ref="AO35" ca="1">_xlfn._xlws.FILTER(Musical!$B36:$C39,Musical!$B36:$B39=1,"")</f>
        <v/>
      </c>
      <c r="AQ35" s="98" t="str" cm="1">
        <f t="array" ref="AQ35">_xlfn._xlws.FILTER('One Act'!$B36:$C39,'One Act'!$B36:$B39=1,"")</f>
        <v/>
      </c>
      <c r="AR35" s="98"/>
      <c r="AS35" s="98" t="str" cm="1">
        <f t="array" ref="AS35">_xlfn._xlws.FILTER(Costume!$B36:$C39,Costume!$B36:$B39=1,"")</f>
        <v/>
      </c>
      <c r="AT35" s="98"/>
      <c r="AU35" s="98" t="str" cm="1">
        <f t="array" ref="AU35">_xlfn._xlws.FILTER(Scenic!$B36:$C39,Scenic!$B36:$B39=1,"")</f>
        <v/>
      </c>
    </row>
    <row r="36" spans="1:47" ht="15.75" x14ac:dyDescent="0.25">
      <c r="A36" s="398"/>
      <c r="B36" t="str" cm="1">
        <f t="array" ref="B36">_xlfn.IFS($AF36="","",VLOOKUP($AF36,entries_humorous,2,FALSE)=0,"[Empty]",$AF36&lt;&gt;"",VLOOKUP($AF36,entries_humorous,2,FALSE))</f>
        <v/>
      </c>
      <c r="C36" s="241" t="str" cm="1">
        <f t="array" ref="C36">_xlfn.IFS($AF36="","",VLOOKUP($AF36,Entries!$C36:$E71,3,FALSE)=0,"",$AF36&lt;&gt;"",VLOOKUP($AF36,Entries!$C36:$E71,3,FALSE))</f>
        <v/>
      </c>
      <c r="D36" t="str" cm="1">
        <f t="array" ref="D36">_xlfn.IFS($AH36="","",VLOOKUP($AH36,entries_dramatic,2,FALSE)=0,"[Empty]",$AH36&lt;&gt;"",VLOOKUP($AH36,entries_dramatic,2,FALSE))</f>
        <v/>
      </c>
      <c r="E36" s="241" t="str" cm="1">
        <f t="array" ref="E36">_xlfn.IFS($AH36="","",VLOOKUP($AH36,entries_dramatic,3,FALSE)=0,"",$AH36&lt;&gt;"",VLOOKUP($AH36,entries_dramatic,3,FALSE))</f>
        <v/>
      </c>
      <c r="F36" t="str" cm="1">
        <f t="array" ref="F36">_xlfn.IFS(AJ36="","",VLOOKUP(AJ36,entries_classical,2,FALSE)=0,"[Empty]",AJ36&lt;&gt;"",VLOOKUP(AJ36,entries_classical,2,FALSE))</f>
        <v/>
      </c>
      <c r="G36" t="str" cm="1">
        <f t="array" ref="G36">_xlfn.IFS(AJ36="","",VLOOKUP(AJ36,entries_classical,3,FALSE)=0,"",AJ36&lt;&gt;"",VLOOKUP(AJ36,entries_classical,3,FALSE))</f>
        <v/>
      </c>
      <c r="H36" t="str" cm="1">
        <f t="array" ref="H36">_xlfn.IFS(AJ36="","",VLOOKUP(AJ36,entries_classical,4,FALSE)=0,"",AJ36&lt;&gt;"",VLOOKUP(AJ36,entries_classical,4,FALSE))</f>
        <v/>
      </c>
      <c r="I36" s="241" t="str" cm="1">
        <f t="array" ref="I36">_xlfn.IFS(AJ36="","",VLOOKUP(AJ36,entries_classical,5,FALSE)=0,"",AJ36&lt;&gt;"",VLOOKUP(AJ36,entries_classical,5,FALSE))</f>
        <v/>
      </c>
      <c r="J36" t="str" cm="1">
        <f t="array" ref="J36">_xlfn.IFS(AL36="","",VLOOKUP(AL36,entries_contemp,2,FALSE)=0,"[Empty]",AL36&lt;&gt;"",VLOOKUP(AL36,entries_contemp,2,FALSE))</f>
        <v/>
      </c>
      <c r="K36" t="str" cm="1">
        <f t="array" ref="K36">_xlfn.IFS(AL36="","",VLOOKUP(AL36,entries_contemp,3,FALSE)=0,"",AL36&lt;&gt;"",VLOOKUP(AL36,entries_contemp,3,FALSE))</f>
        <v/>
      </c>
      <c r="L36" t="str" cm="1">
        <f t="array" ref="L36">_xlfn.IFS(AL36="","",VLOOKUP(AL36,entries_contemp,4,FALSE)=0,"",AL36&lt;&gt;"",VLOOKUP(AL36,entries_contemp,4,FALSE))</f>
        <v/>
      </c>
      <c r="M36" s="241" t="str" cm="1">
        <f t="array" ref="M36">_xlfn.IFS(AL36="","",VLOOKUP(AL36,entries_contemp,5,FALSE)=0,"",AL36&lt;&gt;"",VLOOKUP(AL36,entries_contemp,5,FALSE))</f>
        <v/>
      </c>
      <c r="N36" t="str" cm="1">
        <f t="array" ref="N36">_xlfn.IFS(AN36="","",VLOOKUP(AN36,entries_pantomime,2,FALSE)=0,"[Empty]",AN36&lt;&gt;"",VLOOKUP(AN36,entries_pantomime,2,FALSE))</f>
        <v/>
      </c>
      <c r="O36" t="str" cm="1">
        <f t="array" ref="O36">_xlfn.IFS(AN36="","",VLOOKUP(AN36,entries_pantomime,3,FALSE)=0,"",AN36&lt;&gt;"",VLOOKUP(AN36,entries_pantomime,3,FALSE))</f>
        <v/>
      </c>
      <c r="P36" t="str" cm="1">
        <f t="array" ref="P36">_xlfn.IFS(AN36="","",VLOOKUP(AN36,entries_pantomime,4,FALSE)=0,"",AN36&lt;&gt;"",VLOOKUP(AN36,entries_pantomime,4,FALSE))</f>
        <v/>
      </c>
      <c r="Q36" s="241" t="str" cm="1">
        <f t="array" ref="Q36">_xlfn.IFS(AN36="","",VLOOKUP(AN36,entries_pantomime,5,FALSE)=0,"",AN36&lt;&gt;"",VLOOKUP(AN36,entries_pantomime,5,FALSE))</f>
        <v/>
      </c>
      <c r="R36" t="str" cm="1">
        <f t="array" ref="R36">_xlfn.IFS(AP36="","",VLOOKUP(AP36,entries_musical,2,FALSE)=0,"[Empty]",AP36&lt;&gt;"",VLOOKUP(AP36,entries_musical,2,FALSE))</f>
        <v/>
      </c>
      <c r="S36" t="str" cm="1">
        <f t="array" ref="S36">_xlfn.IFS(AP36="","",VLOOKUP(AP36,entries_musical,3,FALSE)=0,"",AP36&lt;&gt;"",VLOOKUP(AP36,entries_musical,3,FALSE))</f>
        <v/>
      </c>
      <c r="T36" t="str" cm="1">
        <f t="array" ref="T36">_xlfn.IFS(AP36="","",VLOOKUP(AP36,entries_musical,4,FALSE)=0,"",AP36&lt;&gt;"",VLOOKUP(AP36,entries_musical,4,FALSE))</f>
        <v/>
      </c>
      <c r="U36" t="str" cm="1">
        <f t="array" ref="U36">_xlfn.IFS(AP36="","",VLOOKUP(AP36,entries_musical,5,FALSE)=0,"",AP36&lt;&gt;"",VLOOKUP(AP36,entries_musical,5,FALSE))</f>
        <v/>
      </c>
      <c r="V36" s="241" t="str" cm="1">
        <f t="array" ref="V36">_xlfn.IFS(AP36="","",VLOOKUP(AP36,entries_musical,6,FALSE)=0,"",AP36&lt;&gt;"",VLOOKUP(AP36,entries_musical,6,FALSE))</f>
        <v/>
      </c>
      <c r="W36" s="241"/>
      <c r="Z36" t="str" cm="1">
        <f t="array" ref="Z36">_xlfn.IFS(AT36="","",VLOOKUP(AT36,entries_costume,2,FALSE)=0,"[Empty]",AT36&lt;&gt;"",VLOOKUP(AT36,entries_costume,2,FALSE))</f>
        <v/>
      </c>
      <c r="AA36" s="241" t="str" cm="1">
        <f t="array" ref="AA36">_xlfn.IFS(AT36="","",VLOOKUP(AT36,entries_costume,3,FALSE)=0,"",AT36&lt;&gt;"",VLOOKUP(AT36,entries_costume,3,FALSE))</f>
        <v/>
      </c>
      <c r="AB36" t="str" cm="1">
        <f t="array" ref="AB36">_xlfn.IFS(AV36="","",VLOOKUP(AV36,entries_scenic,2,FALSE)=0,"[Empty]",AV36&lt;&gt;"",VLOOKUP(AV36,entries_scenic,2,FALSE))</f>
        <v/>
      </c>
      <c r="AC36" t="str" cm="1">
        <f t="array" ref="AC36">_xlfn.IFS(AV36="","",VLOOKUP(AV36,entries_scenic,3,FALSE)=0,"",AV36&lt;&gt;"",VLOOKUP(AV36,entries_scenic,3,FALSE))</f>
        <v/>
      </c>
      <c r="AQ36" s="98"/>
      <c r="AR36" s="98"/>
      <c r="AS36" s="98"/>
      <c r="AT36" s="98"/>
      <c r="AU36" s="98"/>
    </row>
    <row r="37" spans="1:47" ht="15.75" x14ac:dyDescent="0.25">
      <c r="A37" s="398"/>
      <c r="B37" t="str" cm="1">
        <f t="array" ref="B37">_xlfn.IFS($AF37="","",VLOOKUP($AF37,entries_humorous,2,FALSE)=0,"[Empty]",$AF37&lt;&gt;"",VLOOKUP($AF37,entries_humorous,2,FALSE))</f>
        <v/>
      </c>
      <c r="C37" s="241" t="str" cm="1">
        <f t="array" ref="C37">_xlfn.IFS($AF37="","",VLOOKUP($AF37,Entries!$C37:$E72,3,FALSE)=0,"",$AF37&lt;&gt;"",VLOOKUP($AF37,Entries!$C37:$E72,3,FALSE))</f>
        <v/>
      </c>
      <c r="D37" t="str" cm="1">
        <f t="array" ref="D37">_xlfn.IFS($AH37="","",VLOOKUP($AH37,entries_dramatic,2,FALSE)=0,"[Empty]",$AH37&lt;&gt;"",VLOOKUP($AH37,entries_dramatic,2,FALSE))</f>
        <v/>
      </c>
      <c r="E37" s="241" t="str" cm="1">
        <f t="array" ref="E37">_xlfn.IFS($AH37="","",VLOOKUP($AH37,entries_dramatic,3,FALSE)=0,"",$AH37&lt;&gt;"",VLOOKUP($AH37,entries_dramatic,3,FALSE))</f>
        <v/>
      </c>
      <c r="F37" t="str" cm="1">
        <f t="array" ref="F37">_xlfn.IFS(AJ37="","",VLOOKUP(AJ37,entries_classical,2,FALSE)=0,"[Empty]",AJ37&lt;&gt;"",VLOOKUP(AJ37,entries_classical,2,FALSE))</f>
        <v/>
      </c>
      <c r="G37" t="str" cm="1">
        <f t="array" ref="G37">_xlfn.IFS(AJ37="","",VLOOKUP(AJ37,entries_classical,3,FALSE)=0,"",AJ37&lt;&gt;"",VLOOKUP(AJ37,entries_classical,3,FALSE))</f>
        <v/>
      </c>
      <c r="H37" t="str" cm="1">
        <f t="array" ref="H37">_xlfn.IFS(AJ37="","",VLOOKUP(AJ37,entries_classical,4,FALSE)=0,"",AJ37&lt;&gt;"",VLOOKUP(AJ37,entries_classical,4,FALSE))</f>
        <v/>
      </c>
      <c r="I37" s="241" t="str" cm="1">
        <f t="array" ref="I37">_xlfn.IFS(AJ37="","",VLOOKUP(AJ37,entries_classical,5,FALSE)=0,"",AJ37&lt;&gt;"",VLOOKUP(AJ37,entries_classical,5,FALSE))</f>
        <v/>
      </c>
      <c r="J37" t="str" cm="1">
        <f t="array" ref="J37">_xlfn.IFS(AL37="","",VLOOKUP(AL37,entries_contemp,2,FALSE)=0,"[Empty]",AL37&lt;&gt;"",VLOOKUP(AL37,entries_contemp,2,FALSE))</f>
        <v/>
      </c>
      <c r="K37" t="str" cm="1">
        <f t="array" ref="K37">_xlfn.IFS(AL37="","",VLOOKUP(AL37,entries_contemp,3,FALSE)=0,"",AL37&lt;&gt;"",VLOOKUP(AL37,entries_contemp,3,FALSE))</f>
        <v/>
      </c>
      <c r="L37" t="str" cm="1">
        <f t="array" ref="L37">_xlfn.IFS(AL37="","",VLOOKUP(AL37,entries_contemp,4,FALSE)=0,"",AL37&lt;&gt;"",VLOOKUP(AL37,entries_contemp,4,FALSE))</f>
        <v/>
      </c>
      <c r="M37" s="241" t="str" cm="1">
        <f t="array" ref="M37">_xlfn.IFS(AL37="","",VLOOKUP(AL37,entries_contemp,5,FALSE)=0,"",AL37&lt;&gt;"",VLOOKUP(AL37,entries_contemp,5,FALSE))</f>
        <v/>
      </c>
      <c r="N37" t="str" cm="1">
        <f t="array" ref="N37">_xlfn.IFS(AN37="","",VLOOKUP(AN37,entries_pantomime,2,FALSE)=0,"[Empty]",AN37&lt;&gt;"",VLOOKUP(AN37,entries_pantomime,2,FALSE))</f>
        <v/>
      </c>
      <c r="O37" t="str" cm="1">
        <f t="array" ref="O37">_xlfn.IFS(AN37="","",VLOOKUP(AN37,entries_pantomime,3,FALSE)=0,"",AN37&lt;&gt;"",VLOOKUP(AN37,entries_pantomime,3,FALSE))</f>
        <v/>
      </c>
      <c r="P37" t="str" cm="1">
        <f t="array" ref="P37">_xlfn.IFS(AN37="","",VLOOKUP(AN37,entries_pantomime,4,FALSE)=0,"",AN37&lt;&gt;"",VLOOKUP(AN37,entries_pantomime,4,FALSE))</f>
        <v/>
      </c>
      <c r="Q37" s="241" t="str" cm="1">
        <f t="array" ref="Q37">_xlfn.IFS(AN37="","",VLOOKUP(AN37,entries_pantomime,5,FALSE)=0,"",AN37&lt;&gt;"",VLOOKUP(AN37,entries_pantomime,5,FALSE))</f>
        <v/>
      </c>
      <c r="R37" t="str" cm="1">
        <f t="array" ref="R37">_xlfn.IFS(AP37="","",VLOOKUP(AP37,entries_musical,2,FALSE)=0,"[Empty]",AP37&lt;&gt;"",VLOOKUP(AP37,entries_musical,2,FALSE))</f>
        <v/>
      </c>
      <c r="S37" t="str" cm="1">
        <f t="array" ref="S37">_xlfn.IFS(AP37="","",VLOOKUP(AP37,entries_musical,3,FALSE)=0,"",AP37&lt;&gt;"",VLOOKUP(AP37,entries_musical,3,FALSE))</f>
        <v/>
      </c>
      <c r="T37" t="str" cm="1">
        <f t="array" ref="T37">_xlfn.IFS(AP37="","",VLOOKUP(AP37,entries_musical,4,FALSE)=0,"",AP37&lt;&gt;"",VLOOKUP(AP37,entries_musical,4,FALSE))</f>
        <v/>
      </c>
      <c r="U37" t="str" cm="1">
        <f t="array" ref="U37">_xlfn.IFS(AP37="","",VLOOKUP(AP37,entries_musical,5,FALSE)=0,"",AP37&lt;&gt;"",VLOOKUP(AP37,entries_musical,5,FALSE))</f>
        <v/>
      </c>
      <c r="V37" s="241" t="str" cm="1">
        <f t="array" ref="V37">_xlfn.IFS(AP37="","",VLOOKUP(AP37,entries_musical,6,FALSE)=0,"",AP37&lt;&gt;"",VLOOKUP(AP37,entries_musical,6,FALSE))</f>
        <v/>
      </c>
      <c r="W37" s="241"/>
      <c r="Z37" t="str" cm="1">
        <f t="array" ref="Z37">_xlfn.IFS(AT37="","",VLOOKUP(AT37,entries_costume,2,FALSE)=0,"[Empty]",AT37&lt;&gt;"",VLOOKUP(AT37,entries_costume,2,FALSE))</f>
        <v/>
      </c>
      <c r="AA37" s="241" t="str" cm="1">
        <f t="array" ref="AA37">_xlfn.IFS(AT37="","",VLOOKUP(AT37,entries_costume,3,FALSE)=0,"",AT37&lt;&gt;"",VLOOKUP(AT37,entries_costume,3,FALSE))</f>
        <v/>
      </c>
      <c r="AB37" t="str" cm="1">
        <f t="array" ref="AB37">_xlfn.IFS(AV37="","",VLOOKUP(AV37,entries_scenic,2,FALSE)=0,"[Empty]",AV37&lt;&gt;"",VLOOKUP(AV37,entries_scenic,2,FALSE))</f>
        <v/>
      </c>
      <c r="AC37" t="str" cm="1">
        <f t="array" ref="AC37">_xlfn.IFS(AV37="","",VLOOKUP(AV37,entries_scenic,3,FALSE)=0,"",AV37&lt;&gt;"",VLOOKUP(AV37,entries_scenic,3,FALSE))</f>
        <v/>
      </c>
      <c r="AQ37" s="98"/>
      <c r="AR37" s="98"/>
      <c r="AS37" s="98"/>
      <c r="AT37" s="98"/>
      <c r="AU37" s="98"/>
    </row>
    <row r="38" spans="1:47" ht="16.5" thickBot="1" x14ac:dyDescent="0.3">
      <c r="A38" s="399"/>
      <c r="B38" s="242" t="str" cm="1">
        <f t="array" ref="B38">_xlfn.IFS($AF38="","",VLOOKUP($AF38,entries_humorous,2,FALSE)=0,"[Empty]",$AF38&lt;&gt;"",VLOOKUP($AF38,entries_humorous,2,FALSE))</f>
        <v/>
      </c>
      <c r="C38" s="243" t="str" cm="1">
        <f t="array" ref="C38">_xlfn.IFS($AF38="","",VLOOKUP($AF38,Entries!$C38:$E73,3,FALSE)=0,"",$AF38&lt;&gt;"",VLOOKUP($AF38,Entries!$C38:$E73,3,FALSE))</f>
        <v/>
      </c>
      <c r="D38" s="242" t="str" cm="1">
        <f t="array" ref="D38">_xlfn.IFS($AH38="","",VLOOKUP($AH38,entries_dramatic,2,FALSE)=0,"[Empty]",$AH38&lt;&gt;"",VLOOKUP($AH38,entries_dramatic,2,FALSE))</f>
        <v/>
      </c>
      <c r="E38" s="243" t="str" cm="1">
        <f t="array" ref="E38">_xlfn.IFS($AH38="","",VLOOKUP($AH38,entries_dramatic,3,FALSE)=0,"",$AH38&lt;&gt;"",VLOOKUP($AH38,entries_dramatic,3,FALSE))</f>
        <v/>
      </c>
      <c r="F38" s="242" t="str" cm="1">
        <f t="array" ref="F38">_xlfn.IFS(AJ38="","",VLOOKUP(AJ38,entries_classical,2,FALSE)=0,"[Empty]",AJ38&lt;&gt;"",VLOOKUP(AJ38,entries_classical,2,FALSE))</f>
        <v/>
      </c>
      <c r="G38" s="242" t="str" cm="1">
        <f t="array" ref="G38">_xlfn.IFS(AJ38="","",VLOOKUP(AJ38,entries_classical,3,FALSE)=0,"",AJ38&lt;&gt;"",VLOOKUP(AJ38,entries_classical,3,FALSE))</f>
        <v/>
      </c>
      <c r="H38" s="242" t="str" cm="1">
        <f t="array" ref="H38">_xlfn.IFS(AJ38="","",VLOOKUP(AJ38,entries_classical,4,FALSE)=0,"",AJ38&lt;&gt;"",VLOOKUP(AJ38,entries_classical,4,FALSE))</f>
        <v/>
      </c>
      <c r="I38" s="243" t="str" cm="1">
        <f t="array" ref="I38">_xlfn.IFS(AJ38="","",VLOOKUP(AJ38,entries_classical,5,FALSE)=0,"",AJ38&lt;&gt;"",VLOOKUP(AJ38,entries_classical,5,FALSE))</f>
        <v/>
      </c>
      <c r="J38" s="242" t="str" cm="1">
        <f t="array" ref="J38">_xlfn.IFS(AL38="","",VLOOKUP(AL38,entries_contemp,2,FALSE)=0,"[Empty]",AL38&lt;&gt;"",VLOOKUP(AL38,entries_contemp,2,FALSE))</f>
        <v/>
      </c>
      <c r="K38" s="242" t="str" cm="1">
        <f t="array" ref="K38">_xlfn.IFS(AL38="","",VLOOKUP(AL38,entries_contemp,3,FALSE)=0,"",AL38&lt;&gt;"",VLOOKUP(AL38,entries_contemp,3,FALSE))</f>
        <v/>
      </c>
      <c r="L38" s="242" t="str" cm="1">
        <f t="array" ref="L38">_xlfn.IFS(AL38="","",VLOOKUP(AL38,entries_contemp,4,FALSE)=0,"",AL38&lt;&gt;"",VLOOKUP(AL38,entries_contemp,4,FALSE))</f>
        <v/>
      </c>
      <c r="M38" s="243" t="str" cm="1">
        <f t="array" ref="M38">_xlfn.IFS(AL38="","",VLOOKUP(AL38,entries_contemp,5,FALSE)=0,"",AL38&lt;&gt;"",VLOOKUP(AL38,entries_contemp,5,FALSE))</f>
        <v/>
      </c>
      <c r="N38" s="242" t="str" cm="1">
        <f t="array" ref="N38">_xlfn.IFS(AN38="","",VLOOKUP(AN38,entries_pantomime,2,FALSE)=0,"[Empty]",AN38&lt;&gt;"",VLOOKUP(AN38,entries_pantomime,2,FALSE))</f>
        <v/>
      </c>
      <c r="O38" s="242" t="str" cm="1">
        <f t="array" ref="O38">_xlfn.IFS(AN38="","",VLOOKUP(AN38,entries_pantomime,3,FALSE)=0,"",AN38&lt;&gt;"",VLOOKUP(AN38,entries_pantomime,3,FALSE))</f>
        <v/>
      </c>
      <c r="P38" s="242" t="str" cm="1">
        <f t="array" ref="P38">_xlfn.IFS(AN38="","",VLOOKUP(AN38,entries_pantomime,4,FALSE)=0,"",AN38&lt;&gt;"",VLOOKUP(AN38,entries_pantomime,4,FALSE))</f>
        <v/>
      </c>
      <c r="Q38" s="243" t="str" cm="1">
        <f t="array" ref="Q38">_xlfn.IFS(AN38="","",VLOOKUP(AN38,entries_pantomime,5,FALSE)=0,"",AN38&lt;&gt;"",VLOOKUP(AN38,entries_pantomime,5,FALSE))</f>
        <v/>
      </c>
      <c r="R38" s="242" t="str" cm="1">
        <f t="array" ref="R38">_xlfn.IFS(AP38="","",VLOOKUP(AP38,entries_musical,2,FALSE)=0,"[Empty]",AP38&lt;&gt;"",VLOOKUP(AP38,entries_musical,2,FALSE))</f>
        <v/>
      </c>
      <c r="S38" s="242" t="str" cm="1">
        <f t="array" ref="S38">_xlfn.IFS(AP38="","",VLOOKUP(AP38,entries_musical,3,FALSE)=0,"",AP38&lt;&gt;"",VLOOKUP(AP38,entries_musical,3,FALSE))</f>
        <v/>
      </c>
      <c r="T38" s="242" t="str" cm="1">
        <f t="array" ref="T38">_xlfn.IFS(AP38="","",VLOOKUP(AP38,entries_musical,4,FALSE)=0,"",AP38&lt;&gt;"",VLOOKUP(AP38,entries_musical,4,FALSE))</f>
        <v/>
      </c>
      <c r="U38" s="242" t="str" cm="1">
        <f t="array" ref="U38">_xlfn.IFS(AP38="","",VLOOKUP(AP38,entries_musical,5,FALSE)=0,"",AP38&lt;&gt;"",VLOOKUP(AP38,entries_musical,5,FALSE))</f>
        <v/>
      </c>
      <c r="V38" s="243" t="str" cm="1">
        <f t="array" ref="V38">_xlfn.IFS(AP38="","",VLOOKUP(AP38,entries_musical,6,FALSE)=0,"",AP38&lt;&gt;"",VLOOKUP(AP38,entries_musical,6,FALSE))</f>
        <v/>
      </c>
      <c r="W38" s="243"/>
      <c r="Z38" s="242" t="str" cm="1">
        <f t="array" ref="Z38">_xlfn.IFS(AT38="","",VLOOKUP(AT38,entries_costume,2,FALSE)=0,"[Empty]",AT38&lt;&gt;"",VLOOKUP(AT38,entries_costume,2,FALSE))</f>
        <v/>
      </c>
      <c r="AA38" s="243" t="str" cm="1">
        <f t="array" ref="AA38">_xlfn.IFS(AT38="","",VLOOKUP(AT38,entries_costume,3,FALSE)=0,"",AT38&lt;&gt;"",VLOOKUP(AT38,entries_costume,3,FALSE))</f>
        <v/>
      </c>
      <c r="AB38" s="242" t="str" cm="1">
        <f t="array" ref="AB38">_xlfn.IFS(AV38="","",VLOOKUP(AV38,entries_scenic,2,FALSE)=0,"[Empty]",AV38&lt;&gt;"",VLOOKUP(AV38,entries_scenic,2,FALSE))</f>
        <v/>
      </c>
      <c r="AC38" s="242" t="str" cm="1">
        <f t="array" ref="AC38">_xlfn.IFS(AV38="","",VLOOKUP(AV38,entries_scenic,3,FALSE)=0,"",AV38&lt;&gt;"",VLOOKUP(AV38,entries_scenic,3,FALSE))</f>
        <v/>
      </c>
      <c r="AQ38" s="98"/>
      <c r="AR38" s="98"/>
      <c r="AS38" s="98"/>
      <c r="AT38" s="98"/>
      <c r="AU38" s="98"/>
    </row>
  </sheetData>
  <sheetProtection algorithmName="SHA-512" hashValue="eOw0DpuJN7ANCs/r/wEN4LjBlLOKpS05BePwKz1LUrDVkU27oLLHQDKYcWmWhmX476cugXlqPbwqHfBGJS2mLA==" saltValue="T1tbCN4tZGntCFg3cdTITw==" spinCount="100000" sheet="1" objects="1" scenarios="1"/>
  <mergeCells count="17">
    <mergeCell ref="A3:A6"/>
    <mergeCell ref="A7:A10"/>
    <mergeCell ref="A31:A34"/>
    <mergeCell ref="A35:A38"/>
    <mergeCell ref="A11:A14"/>
    <mergeCell ref="A15:A18"/>
    <mergeCell ref="A19:A22"/>
    <mergeCell ref="A23:A26"/>
    <mergeCell ref="A27:A30"/>
    <mergeCell ref="Z1:AA1"/>
    <mergeCell ref="AB1:AC1"/>
    <mergeCell ref="B1:C1"/>
    <mergeCell ref="F1:I1"/>
    <mergeCell ref="D1:E1"/>
    <mergeCell ref="J1:M1"/>
    <mergeCell ref="N1:Q1"/>
    <mergeCell ref="R1:V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BA385-E254-4E95-825C-3C2F6737A4BB}">
  <dimension ref="A1:T43"/>
  <sheetViews>
    <sheetView showGridLines="0" topLeftCell="A12" zoomScale="140" zoomScaleNormal="140" workbookViewId="0">
      <selection activeCell="A44" sqref="A44:XFD1048576"/>
    </sheetView>
  </sheetViews>
  <sheetFormatPr defaultColWidth="0" defaultRowHeight="15.75" zeroHeight="1" x14ac:dyDescent="0.25"/>
  <cols>
    <col min="1" max="1" width="5.375" customWidth="1"/>
    <col min="2" max="2" width="4.375" customWidth="1"/>
    <col min="3" max="3" width="6.875" customWidth="1"/>
    <col min="4" max="4" width="15.875" customWidth="1"/>
    <col min="5" max="7" width="20.875" customWidth="1"/>
    <col min="8" max="8" width="5.375" customWidth="1"/>
    <col min="9" max="9" width="4.375" customWidth="1"/>
    <col min="10" max="10" width="6.875" customWidth="1"/>
    <col min="11" max="11" width="15.875" customWidth="1"/>
    <col min="12" max="15" width="20.875" customWidth="1"/>
    <col min="16" max="16" width="5.375" customWidth="1"/>
    <col min="17" max="20" width="19.5" hidden="1" customWidth="1"/>
    <col min="21" max="16384" width="19.5" hidden="1"/>
  </cols>
  <sheetData>
    <row r="1" spans="2:20" x14ac:dyDescent="0.25"/>
    <row r="2" spans="2:20" ht="16.5" thickBot="1" x14ac:dyDescent="0.3">
      <c r="B2" s="400" t="s">
        <v>20</v>
      </c>
      <c r="C2" s="401"/>
      <c r="D2" s="401"/>
      <c r="E2" s="402"/>
      <c r="Q2" s="98"/>
      <c r="R2" s="98"/>
    </row>
    <row r="3" spans="2:20" x14ac:dyDescent="0.25">
      <c r="B3" s="272" t="str" cm="1">
        <f t="array" ref="B3">IFERROR(_xlfn.IFS(R3=1,"1st",R3=2,"2nd",R3=3,"3rd",R3=4,"4th",R3=5,"5th"),"")</f>
        <v/>
      </c>
      <c r="C3" s="273" t="str" cm="1">
        <f t="array" aca="1" ref="C3:C7" ca="1">IFERROR(_xlfn.XLOOKUP(R3:R7&amp;"-"&amp;COUNTIF(OFFSET(R3,0,0,_xlfn.SEQUENCE(ROWS(R3:R7))),R3:R7),place_lighting&amp;"-"&amp;COUNTIF(OFFSET(Lighting!N4,0,0,_xlfn.SEQUENCE(ROWS(place_lighting))),place_lighting),number_lighting),"")</f>
        <v/>
      </c>
      <c r="D3" s="273" t="str">
        <f ca="1">IFERROR(VLOOKUP(Q3,data_schools,2,FALSE),"")</f>
        <v/>
      </c>
      <c r="E3" s="271" t="str">
        <f ca="1">IFERROR(VLOOKUP(C3,entries_lighting,2,FALSE),"")</f>
        <v/>
      </c>
      <c r="Q3" s="98" t="e">
        <f ca="1">LEFT(C3,SEARCH("-",C3)-1)</f>
        <v>#VALUE!</v>
      </c>
      <c r="R3" s="98" t="str">
        <f>IFERROR(SMALL(place_lighting,ROWS($B$3:$B3)),"empty")</f>
        <v>empty</v>
      </c>
    </row>
    <row r="4" spans="2:20" x14ac:dyDescent="0.25">
      <c r="B4" s="274" t="str" cm="1">
        <f t="array" ref="B4">IFERROR(_xlfn.IFS(R4=1,"1st",R4=2,"2nd",R4=3,"3rd",R4=4,"4th",R4=5,"5th"),"")</f>
        <v/>
      </c>
      <c r="C4" s="273" t="str">
        <f ca="1"/>
        <v/>
      </c>
      <c r="D4" s="273" t="str">
        <f ca="1">IFERROR(VLOOKUP(Q4,data_schools,2,FALSE),"")</f>
        <v/>
      </c>
      <c r="E4" s="271" t="str">
        <f ca="1">IFERROR(VLOOKUP(C4,entries_lighting,2,FALSE),"")</f>
        <v/>
      </c>
      <c r="Q4" s="98" t="e">
        <f t="shared" ref="Q4:Q7" ca="1" si="0">LEFT(C4,SEARCH("-",C4)-1)</f>
        <v>#VALUE!</v>
      </c>
      <c r="R4" s="98" t="str">
        <f>IFERROR(SMALL(place_lighting,ROWS($B$3:$B4)),"empty")</f>
        <v>empty</v>
      </c>
    </row>
    <row r="5" spans="2:20" x14ac:dyDescent="0.25">
      <c r="B5" s="275" t="str" cm="1">
        <f t="array" ref="B5">IFERROR(_xlfn.IFS(R5=1,"1st",R5=2,"2nd",R5=3,"3rd",R5=4,"4th",R5=5,"5th"),"")</f>
        <v/>
      </c>
      <c r="C5" s="276" t="str">
        <f ca="1"/>
        <v/>
      </c>
      <c r="D5" s="276" t="str">
        <f ca="1">IFERROR(VLOOKUP(Q5,data_schools,2,FALSE),"")</f>
        <v/>
      </c>
      <c r="E5" s="277" t="str">
        <f ca="1">IFERROR(VLOOKUP(C5,entries_lighting,2,FALSE),"")</f>
        <v/>
      </c>
      <c r="Q5" s="98" t="e">
        <f t="shared" ca="1" si="0"/>
        <v>#VALUE!</v>
      </c>
      <c r="R5" s="98" t="str">
        <f>IFERROR(SMALL(place_lighting,ROWS($B$3:$B5)),"empty")</f>
        <v>empty</v>
      </c>
    </row>
    <row r="6" spans="2:20" x14ac:dyDescent="0.25">
      <c r="B6" s="275" t="str" cm="1">
        <f t="array" ref="B6">IFERROR(_xlfn.IFS(R6=1,"1st",R6=2,"2nd",R6=3,"3rd",R6=4,"4th",R6=5,"5th"),"")</f>
        <v/>
      </c>
      <c r="C6" s="276" t="str">
        <f ca="1"/>
        <v/>
      </c>
      <c r="D6" s="276" t="str">
        <f ca="1">IFERROR(VLOOKUP(Q6,data_schools,2,FALSE),"")</f>
        <v/>
      </c>
      <c r="E6" s="277" t="str">
        <f ca="1">IFERROR(VLOOKUP(C6,entries_lighting,2,FALSE),"")</f>
        <v/>
      </c>
      <c r="Q6" s="98" t="e">
        <f t="shared" ca="1" si="0"/>
        <v>#VALUE!</v>
      </c>
      <c r="R6" s="98" t="str">
        <f>IFERROR(SMALL(place_lighting,ROWS($B$3:$B6)),"empty")</f>
        <v>empty</v>
      </c>
    </row>
    <row r="7" spans="2:20" x14ac:dyDescent="0.25">
      <c r="B7" s="278" t="str" cm="1">
        <f t="array" ref="B7">IFERROR(_xlfn.IFS(R7=1,"1st",R7=2,"2nd",R7=3,"3rd",R7=4,"4th",R7=5,"5th"),"")</f>
        <v/>
      </c>
      <c r="C7" s="279" t="str">
        <f ca="1"/>
        <v/>
      </c>
      <c r="D7" s="279" t="str">
        <f ca="1">IFERROR(VLOOKUP(Q7,data_schools,2,FALSE),"")</f>
        <v/>
      </c>
      <c r="E7" s="280" t="str">
        <f ca="1">IFERROR(VLOOKUP(C7,entries_lighting,2,FALSE),"")</f>
        <v/>
      </c>
      <c r="Q7" s="98" t="e">
        <f t="shared" ca="1" si="0"/>
        <v>#VALUE!</v>
      </c>
      <c r="R7" s="98" t="str">
        <f>IFERROR(SMALL(place_lighting,ROWS($B$3:$B7)),"empty")</f>
        <v>empty</v>
      </c>
    </row>
    <row r="8" spans="2:20" x14ac:dyDescent="0.25">
      <c r="H8" s="98"/>
    </row>
    <row r="9" spans="2:20" ht="16.5" thickBot="1" x14ac:dyDescent="0.3">
      <c r="B9" s="409" t="s">
        <v>19</v>
      </c>
      <c r="C9" s="410"/>
      <c r="D9" s="410"/>
      <c r="E9" s="411"/>
      <c r="H9" s="70"/>
      <c r="I9" s="403" t="s">
        <v>18</v>
      </c>
      <c r="J9" s="404"/>
      <c r="K9" s="404"/>
      <c r="L9" s="405"/>
    </row>
    <row r="10" spans="2:20" x14ac:dyDescent="0.25">
      <c r="B10" s="205" t="str" cm="1">
        <f t="array" ref="B10">IFERROR(_xlfn.IFS(R10=1,"1st",R10=2,"2nd",R10=3,"3rd",R10=4,"4th",R10=5,"5th"),"")</f>
        <v/>
      </c>
      <c r="C10" s="199" t="str" cm="1">
        <f t="array" aca="1" ref="C10:C14" ca="1">IFERROR(_xlfn.XLOOKUP(R10:R14&amp;"-"&amp;COUNTIF(OFFSET(R10,0,0,_xlfn.SEQUENCE(ROWS(R10:R14))),R10:R14),place_scenic&amp;"-"&amp;COUNTIF(OFFSET(Scenic!N4,0,0,_xlfn.SEQUENCE(ROWS(place_scenic))),place_scenic),number_scenic),"")</f>
        <v/>
      </c>
      <c r="D10" s="199" t="str">
        <f ca="1">IFERROR(VLOOKUP(Q10,data_schools,2,FALSE),"")</f>
        <v/>
      </c>
      <c r="E10" s="206" t="str">
        <f ca="1">IFERROR(VLOOKUP(C10,entries_scenic,2,FALSE),"")</f>
        <v/>
      </c>
      <c r="I10" s="205" t="str" cm="1">
        <f t="array" ref="I10">IFERROR(_xlfn.IFS(T10=1,"1st",T10=2,"2nd",T10=3,"3rd",T10=4,"4th",T10=5,"5th"),"")</f>
        <v/>
      </c>
      <c r="J10" s="199" t="str" cm="1">
        <f t="array" aca="1" ref="J10:J14" ca="1">IFERROR(_xlfn.XLOOKUP(T10:T14&amp;"-"&amp;COUNTIF(OFFSET(T10,0,0,_xlfn.SEQUENCE(ROWS(T10:T14))),T10:T14),place_costume&amp;"-"&amp;COUNTIF(OFFSET(Costume!N4,0,0,_xlfn.SEQUENCE(ROWS(place_costume))),place_costume),number_costume),"")</f>
        <v/>
      </c>
      <c r="K10" s="199" t="str">
        <f ca="1">IFERROR(VLOOKUP(S10,data_schools,2,FALSE),"")</f>
        <v/>
      </c>
      <c r="L10" s="206" t="str">
        <f ca="1">IFERROR(VLOOKUP(J10,entries_costume,2,FALSE),"")</f>
        <v/>
      </c>
      <c r="Q10" s="98" t="e">
        <f ca="1">LEFT(C10,SEARCH("-",C10)-1)</f>
        <v>#VALUE!</v>
      </c>
      <c r="R10" s="98" t="str">
        <f>IFERROR(SMALL(place_scenic,ROWS($B$10:B10)),"empty")</f>
        <v>empty</v>
      </c>
      <c r="S10" s="98" t="e">
        <f ca="1">LEFT(J10,SEARCH("-",J10)-1)</f>
        <v>#VALUE!</v>
      </c>
      <c r="T10" s="98" t="str">
        <f>IFERROR(SMALL(place_costume,ROWS($I$10:I10)),"empty")</f>
        <v>empty</v>
      </c>
    </row>
    <row r="11" spans="2:20" x14ac:dyDescent="0.25">
      <c r="B11" s="200" t="str" cm="1">
        <f t="array" ref="B11">IFERROR(_xlfn.IFS(R11=1,"1st",R11=2,"2nd",R11=3,"3rd",R11=4,"4th",R11=5,"5th"),"")</f>
        <v/>
      </c>
      <c r="C11" s="198" t="str">
        <f ca="1"/>
        <v/>
      </c>
      <c r="D11" s="198" t="str">
        <f ca="1">IFERROR(VLOOKUP(Q11,data_schools,2,FALSE),"")</f>
        <v/>
      </c>
      <c r="E11" s="201" t="str">
        <f ca="1">IFERROR(VLOOKUP(C11,entries_scenic,2,FALSE),"")</f>
        <v/>
      </c>
      <c r="I11" s="200" t="str" cm="1">
        <f t="array" ref="I11">IFERROR(_xlfn.IFS(T11=1,"1st",T11=2,"2nd",T11=3,"3rd",T11=4,"4th",T11=5,"5th"),"")</f>
        <v/>
      </c>
      <c r="J11" s="198" t="str">
        <f ca="1"/>
        <v/>
      </c>
      <c r="K11" s="198" t="str">
        <f ca="1">IFERROR(VLOOKUP(S11,data_schools,2,FALSE),"")</f>
        <v/>
      </c>
      <c r="L11" s="201" t="str">
        <f ca="1">IFERROR(VLOOKUP(J11,entries_costume,2,FALSE),"")</f>
        <v/>
      </c>
      <c r="Q11" s="98" t="e">
        <f ca="1">LEFT(C11,SEARCH("-",C11)-1)</f>
        <v>#VALUE!</v>
      </c>
      <c r="R11" s="98" t="str">
        <f>IFERROR(SMALL(place_scenic,ROWS($B$10:B11)),"empty")</f>
        <v>empty</v>
      </c>
      <c r="S11" s="98" t="e">
        <f ca="1">LEFT(J11,SEARCH("-",J11)-1)</f>
        <v>#VALUE!</v>
      </c>
      <c r="T11" s="98" t="str">
        <f>IFERROR(SMALL(place_costume,ROWS($I$10:I11)),"empty")</f>
        <v>empty</v>
      </c>
    </row>
    <row r="12" spans="2:20" x14ac:dyDescent="0.25">
      <c r="B12" s="200" t="str" cm="1">
        <f t="array" ref="B12">IFERROR(_xlfn.IFS(R12=1,"1st",R12=2,"2nd",R12=3,"3rd",R12=4,"4th",R12=5,"5th"),"")</f>
        <v/>
      </c>
      <c r="C12" s="198" t="str">
        <f ca="1"/>
        <v/>
      </c>
      <c r="D12" s="198" t="str">
        <f ca="1">IFERROR(VLOOKUP(Q12,data_schools,2,FALSE),"")</f>
        <v/>
      </c>
      <c r="E12" s="201" t="str">
        <f ca="1">IFERROR(VLOOKUP(C12,entries_scenic,2,FALSE),"")</f>
        <v/>
      </c>
      <c r="I12" s="200" t="str" cm="1">
        <f t="array" ref="I12">IFERROR(_xlfn.IFS(T12=1,"1st",T12=2,"2nd",T12=3,"3rd",T12=4,"4th",T12=5,"5th"),"")</f>
        <v/>
      </c>
      <c r="J12" s="198" t="str">
        <f ca="1"/>
        <v/>
      </c>
      <c r="K12" s="198" t="str">
        <f ca="1">IFERROR(VLOOKUP(S12,data_schools,2,FALSE),"")</f>
        <v/>
      </c>
      <c r="L12" s="201" t="str">
        <f ca="1">IFERROR(VLOOKUP(J12,entries_costume,2,FALSE),"")</f>
        <v/>
      </c>
      <c r="Q12" s="98" t="e">
        <f ca="1">LEFT(C12,SEARCH("-",C12)-1)</f>
        <v>#VALUE!</v>
      </c>
      <c r="R12" s="98" t="str">
        <f>IFERROR(SMALL(place_scenic,ROWS($B$10:B12)),"empty")</f>
        <v>empty</v>
      </c>
      <c r="S12" s="98" t="e">
        <f ca="1">LEFT(J12,SEARCH("-",J12)-1)</f>
        <v>#VALUE!</v>
      </c>
      <c r="T12" s="98" t="str">
        <f>IFERROR(SMALL(place_costume,ROWS($I$10:I12)),"empty")</f>
        <v>empty</v>
      </c>
    </row>
    <row r="13" spans="2:20" x14ac:dyDescent="0.25">
      <c r="B13" s="200" t="str" cm="1">
        <f t="array" ref="B13">IFERROR(_xlfn.IFS(R13=1,"1st",R13=2,"2nd",R13=3,"3rd",R13=4,"4th",R13=5,"5th"),"")</f>
        <v/>
      </c>
      <c r="C13" s="198" t="str">
        <f ca="1"/>
        <v/>
      </c>
      <c r="D13" s="198" t="str">
        <f ca="1">IFERROR(VLOOKUP(Q13,data_schools,2,FALSE),"")</f>
        <v/>
      </c>
      <c r="E13" s="201" t="str">
        <f ca="1">IFERROR(VLOOKUP(C13,entries_scenic,2,FALSE),"")</f>
        <v/>
      </c>
      <c r="I13" s="200" t="str" cm="1">
        <f t="array" ref="I13">IFERROR(_xlfn.IFS(T13=1,"1st",T13=2,"2nd",T13=3,"3rd",T13=4,"4th",T13=5,"5th"),"")</f>
        <v/>
      </c>
      <c r="J13" s="198" t="str">
        <f ca="1"/>
        <v/>
      </c>
      <c r="K13" s="198" t="str">
        <f ca="1">IFERROR(VLOOKUP(S13,data_schools,2,FALSE),"")</f>
        <v/>
      </c>
      <c r="L13" s="201" t="str">
        <f ca="1">IFERROR(VLOOKUP(J13,entries_costume,2,FALSE),"")</f>
        <v/>
      </c>
      <c r="Q13" s="98" t="e">
        <f ca="1">LEFT(C13,SEARCH("-",C13)-1)</f>
        <v>#VALUE!</v>
      </c>
      <c r="R13" s="98" t="str">
        <f>IFERROR(SMALL(place_scenic,ROWS($B$10:B13)),"empty")</f>
        <v>empty</v>
      </c>
      <c r="S13" s="98" t="e">
        <f ca="1">LEFT(J13,SEARCH("-",J13)-1)</f>
        <v>#VALUE!</v>
      </c>
      <c r="T13" s="98" t="str">
        <f>IFERROR(SMALL(place_costume,ROWS($I$10:I13)),"empty")</f>
        <v>empty</v>
      </c>
    </row>
    <row r="14" spans="2:20" x14ac:dyDescent="0.25">
      <c r="B14" s="202" t="str" cm="1">
        <f t="array" ref="B14">IFERROR(_xlfn.IFS(R14=1,"1st",R14=2,"2nd",R14=3,"3rd",R14=4,"4th",R14=5,"5th"),"")</f>
        <v/>
      </c>
      <c r="C14" s="203" t="str">
        <f ca="1"/>
        <v/>
      </c>
      <c r="D14" s="203" t="str">
        <f ca="1">IFERROR(VLOOKUP(Q14,data_schools,2,FALSE),"")</f>
        <v/>
      </c>
      <c r="E14" s="204" t="str">
        <f ca="1">IFERROR(VLOOKUP(C14,entries_scenic,2,FALSE),"")</f>
        <v/>
      </c>
      <c r="I14" s="202" t="str" cm="1">
        <f t="array" ref="I14">IFERROR(_xlfn.IFS(T14=1,"1st",T14=2,"2nd",T14=3,"3rd",T14=4,"4th",T14=5,"5th"),"")</f>
        <v/>
      </c>
      <c r="J14" s="203" t="str">
        <f ca="1"/>
        <v/>
      </c>
      <c r="K14" s="203" t="str">
        <f ca="1">IFERROR(VLOOKUP(S14,data_schools,2,FALSE),"")</f>
        <v/>
      </c>
      <c r="L14" s="204" t="str">
        <f ca="1">IFERROR(VLOOKUP(J14,entries_costume,2,FALSE),"")</f>
        <v/>
      </c>
      <c r="Q14" s="98" t="e">
        <f ca="1">LEFT(C14,SEARCH("-",C14)-1)</f>
        <v>#VALUE!</v>
      </c>
      <c r="R14" s="98" t="str">
        <f>IFERROR(SMALL(place_scenic,ROWS($B$10:B14)),"empty")</f>
        <v>empty</v>
      </c>
      <c r="S14" s="98" t="e">
        <f ca="1">LEFT(J14,SEARCH("-",J14)-1)</f>
        <v>#VALUE!</v>
      </c>
      <c r="T14" s="98" t="str">
        <f>IFERROR(SMALL(place_costume,ROWS($I$10:I14)),"empty")</f>
        <v>empty</v>
      </c>
    </row>
    <row r="15" spans="2:20" x14ac:dyDescent="0.25">
      <c r="Q15" s="98"/>
      <c r="R15" s="98"/>
      <c r="S15" s="98"/>
      <c r="T15" s="98"/>
    </row>
    <row r="16" spans="2:20" ht="16.5" thickBot="1" x14ac:dyDescent="0.3">
      <c r="B16" s="418" t="s">
        <v>373</v>
      </c>
      <c r="C16" s="419"/>
      <c r="D16" s="419"/>
      <c r="E16" s="419"/>
      <c r="F16" s="419"/>
      <c r="G16" s="420"/>
      <c r="I16" s="415" t="s">
        <v>374</v>
      </c>
      <c r="J16" s="416"/>
      <c r="K16" s="416"/>
      <c r="L16" s="416"/>
      <c r="M16" s="416"/>
      <c r="N16" s="417"/>
      <c r="Q16" s="98"/>
      <c r="R16" s="98"/>
      <c r="S16" s="98"/>
      <c r="T16" s="98"/>
    </row>
    <row r="17" spans="2:20" x14ac:dyDescent="0.25">
      <c r="B17" s="205" t="str" cm="1">
        <f t="array" aca="1" ref="B17" ca="1">IFERROR(_xlfn.IFS(R17=1,"1st",R17=2,"2nd",R17=3,"3rd",R17=4,"4th",R17=5,"5th"),"")</f>
        <v/>
      </c>
      <c r="C17" s="199" t="str" cm="1">
        <f t="array" aca="1" ref="C17:C21" ca="1">IFERROR(_xlfn.XLOOKUP(R17:R21&amp;"-"&amp;COUNTIF(OFFSET(R17,0,0,_xlfn.SEQUENCE(ROWS(R17:R21))),R17:R21),place_classical&amp;"-"&amp;COUNTIF(OFFSET(Classical!AD4,0,0,_xlfn.SEQUENCE(ROWS(place_classical))),place_classical),finalists_classical),"")</f>
        <v/>
      </c>
      <c r="D17" s="199" t="str">
        <f ca="1">IFERROR(VLOOKUP(Q17,data_schools,2,FALSE),"")</f>
        <v/>
      </c>
      <c r="E17" s="199" t="str">
        <f ca="1">IFERROR(VLOOKUP($C17,entries_classical,2,FALSE),"")</f>
        <v/>
      </c>
      <c r="F17" s="199" t="str">
        <f ca="1">IFERROR(VLOOKUP($C17,entries_classical,3,FALSE),"")</f>
        <v/>
      </c>
      <c r="G17" s="206" t="str">
        <f ca="1">IFERROR(VLOOKUP($C17,entries_classical,4,FALSE),"")</f>
        <v/>
      </c>
      <c r="I17" s="205" t="str" cm="1">
        <f t="array" aca="1" ref="I17" ca="1">IFERROR(_xlfn.IFS(T17=1,"1st",T17=2,"2nd",T17=3,"3rd",T17=4,"4th",T17=5,"5th"),"")</f>
        <v/>
      </c>
      <c r="J17" s="199" t="str" cm="1">
        <f t="array" aca="1" ref="J17:J21" ca="1">IFERROR(_xlfn.XLOOKUP(T17:T21&amp;"-"&amp;COUNTIF(OFFSET(T17,0,0,_xlfn.SEQUENCE(ROWS(T17:T21))),T17:T21),place_contemp&amp;"-"&amp;COUNTIF(OFFSET(Contemporary!AD4,0,0,_xlfn.SEQUENCE(ROWS(place_contemp))),place_contemp),finalists_contemp),"")</f>
        <v/>
      </c>
      <c r="K17" s="199" t="str">
        <f ca="1">IFERROR(VLOOKUP(S17,data_schools,2,FALSE),"")</f>
        <v/>
      </c>
      <c r="L17" s="199" t="str">
        <f ca="1">IFERROR(VLOOKUP($J17,entries_contemp,2,FALSE),"")</f>
        <v/>
      </c>
      <c r="M17" s="199" t="str">
        <f ca="1">IFERROR(VLOOKUP($J17,entries_contemp,3,FALSE),"")</f>
        <v/>
      </c>
      <c r="N17" s="206" t="str">
        <f ca="1">IFERROR(VLOOKUP($J17,entries_contemp,4,FALSE),"")</f>
        <v/>
      </c>
      <c r="Q17" s="98" t="e">
        <f ca="1">LEFT(C17,SEARCH("-",C17)-1)</f>
        <v>#VALUE!</v>
      </c>
      <c r="R17" s="98" t="str">
        <f ca="1">IFERROR(SMALL(place_classical,ROWS($B$17:B17)),"empty")</f>
        <v>empty</v>
      </c>
      <c r="S17" s="98" t="e">
        <f ca="1">LEFT(J17,SEARCH("-",J17)-1)</f>
        <v>#VALUE!</v>
      </c>
      <c r="T17" s="98" t="str">
        <f ca="1">IFERROR(SMALL(place_contemp,ROWS($I$17:I17)),"empty")</f>
        <v>empty</v>
      </c>
    </row>
    <row r="18" spans="2:20" x14ac:dyDescent="0.25">
      <c r="B18" s="200" t="str" cm="1">
        <f t="array" aca="1" ref="B18" ca="1">IFERROR(_xlfn.IFS(R18=1,"1st",R18=2,"2nd",R18=3,"3rd",R18=4,"4th",R18=5,"5th"),"")</f>
        <v/>
      </c>
      <c r="C18" s="198" t="str">
        <f ca="1"/>
        <v/>
      </c>
      <c r="D18" s="198" t="str">
        <f ca="1">IFERROR(VLOOKUP(Q18,data_schools,2,FALSE),"")</f>
        <v/>
      </c>
      <c r="E18" s="198" t="str">
        <f ca="1">IFERROR(VLOOKUP($C18,entries_classical,2,FALSE),"")</f>
        <v/>
      </c>
      <c r="F18" s="198" t="str">
        <f ca="1">IFERROR(VLOOKUP($C18,entries_classical,3,FALSE),"")</f>
        <v/>
      </c>
      <c r="G18" s="201" t="str">
        <f ca="1">IFERROR(VLOOKUP($C18,entries_classical,4,FALSE),"")</f>
        <v/>
      </c>
      <c r="I18" s="200" t="str" cm="1">
        <f t="array" aca="1" ref="I18" ca="1">IFERROR(_xlfn.IFS(T18=1,"1st",T18=2,"2nd",T18=3,"3rd",T18=4,"4th",T18=5,"5th"),"")</f>
        <v/>
      </c>
      <c r="J18" s="198" t="str">
        <f ca="1"/>
        <v/>
      </c>
      <c r="K18" s="198" t="str">
        <f ca="1">IFERROR(VLOOKUP(S18,data_schools,2,FALSE),"")</f>
        <v/>
      </c>
      <c r="L18" s="198" t="str">
        <f ca="1">IFERROR(VLOOKUP($J18,entries_contemp,2,FALSE),"")</f>
        <v/>
      </c>
      <c r="M18" s="198" t="str">
        <f ca="1">IFERROR(VLOOKUP($J18,entries_contemp,3,FALSE),"")</f>
        <v/>
      </c>
      <c r="N18" s="201" t="str">
        <f ca="1">IFERROR(VLOOKUP($J18,entries_contemp,4,FALSE),"")</f>
        <v/>
      </c>
      <c r="Q18" s="98" t="e">
        <f ca="1">LEFT(C18,SEARCH("-",C18)-1)</f>
        <v>#VALUE!</v>
      </c>
      <c r="R18" s="98" t="str">
        <f ca="1">IFERROR(SMALL(place_classical,ROWS($B$17:B18)),"empty")</f>
        <v>empty</v>
      </c>
      <c r="S18" s="98" t="e">
        <f ca="1">LEFT(J18,SEARCH("-",J18)-1)</f>
        <v>#VALUE!</v>
      </c>
      <c r="T18" s="98" t="str">
        <f ca="1">IFERROR(SMALL(place_contemp,ROWS($I$17:I18)),"empty")</f>
        <v>empty</v>
      </c>
    </row>
    <row r="19" spans="2:20" x14ac:dyDescent="0.25">
      <c r="B19" s="200" t="str" cm="1">
        <f t="array" aca="1" ref="B19" ca="1">IFERROR(_xlfn.IFS(R19=1,"1st",R19=2,"2nd",R19=3,"3rd",R19=4,"4th",R19=5,"5th"),"")</f>
        <v/>
      </c>
      <c r="C19" s="198" t="str">
        <f ca="1"/>
        <v/>
      </c>
      <c r="D19" s="198" t="str">
        <f ca="1">IFERROR(VLOOKUP(Q19,data_schools,2,FALSE),"")</f>
        <v/>
      </c>
      <c r="E19" s="198" t="str">
        <f ca="1">IFERROR(VLOOKUP($C19,entries_classical,2,FALSE),"")</f>
        <v/>
      </c>
      <c r="F19" s="198" t="str">
        <f ca="1">IFERROR(VLOOKUP($C19,entries_classical,3,FALSE),"")</f>
        <v/>
      </c>
      <c r="G19" s="201" t="str">
        <f ca="1">IFERROR(VLOOKUP($C19,entries_classical,4,FALSE),"")</f>
        <v/>
      </c>
      <c r="I19" s="200" t="str" cm="1">
        <f t="array" aca="1" ref="I19" ca="1">IFERROR(_xlfn.IFS(T19=1,"1st",T19=2,"2nd",T19=3,"3rd",T19=4,"4th",T19=5,"5th"),"")</f>
        <v/>
      </c>
      <c r="J19" s="198" t="str">
        <f ca="1"/>
        <v/>
      </c>
      <c r="K19" s="198" t="str">
        <f ca="1">IFERROR(VLOOKUP(S19,data_schools,2,FALSE),"")</f>
        <v/>
      </c>
      <c r="L19" s="198" t="str">
        <f ca="1">IFERROR(VLOOKUP($J19,entries_contemp,2,FALSE),"")</f>
        <v/>
      </c>
      <c r="M19" s="198" t="str">
        <f ca="1">IFERROR(VLOOKUP($J19,entries_contemp,3,FALSE),"")</f>
        <v/>
      </c>
      <c r="N19" s="201" t="str">
        <f ca="1">IFERROR(VLOOKUP($J19,entries_contemp,4,FALSE),"")</f>
        <v/>
      </c>
      <c r="Q19" s="98" t="e">
        <f ca="1">LEFT(C19,SEARCH("-",C19)-1)</f>
        <v>#VALUE!</v>
      </c>
      <c r="R19" s="98" t="str">
        <f ca="1">IFERROR(SMALL(place_classical,ROWS($B$17:B19)),"empty")</f>
        <v>empty</v>
      </c>
      <c r="S19" s="98" t="e">
        <f ca="1">LEFT(J19,SEARCH("-",J19)-1)</f>
        <v>#VALUE!</v>
      </c>
      <c r="T19" s="98" t="str">
        <f ca="1">IFERROR(SMALL(place_contemp,ROWS($I$17:I19)),"empty")</f>
        <v>empty</v>
      </c>
    </row>
    <row r="20" spans="2:20" x14ac:dyDescent="0.25">
      <c r="B20" s="200" t="str" cm="1">
        <f t="array" aca="1" ref="B20" ca="1">IFERROR(_xlfn.IFS(R20=1,"1st",R20=2,"2nd",R20=3,"3rd",R20=4,"4th",R20=5,"5th"),"")</f>
        <v/>
      </c>
      <c r="C20" s="198" t="str">
        <f ca="1"/>
        <v/>
      </c>
      <c r="D20" s="198" t="str">
        <f ca="1">IFERROR(VLOOKUP(Q20,data_schools,2,FALSE),"")</f>
        <v/>
      </c>
      <c r="E20" s="198" t="str">
        <f ca="1">IFERROR(VLOOKUP($C20,entries_classical,2,FALSE),"")</f>
        <v/>
      </c>
      <c r="F20" s="198" t="str">
        <f ca="1">IFERROR(VLOOKUP($C20,entries_classical,3,FALSE),"")</f>
        <v/>
      </c>
      <c r="G20" s="201" t="str">
        <f ca="1">IFERROR(VLOOKUP($C20,entries_classical,4,FALSE),"")</f>
        <v/>
      </c>
      <c r="I20" s="200" t="str" cm="1">
        <f t="array" aca="1" ref="I20" ca="1">IFERROR(_xlfn.IFS(T20=1,"1st",T20=2,"2nd",T20=3,"3rd",T20=4,"4th",T20=5,"5th"),"")</f>
        <v/>
      </c>
      <c r="J20" s="198" t="str">
        <f ca="1"/>
        <v/>
      </c>
      <c r="K20" s="198" t="str">
        <f ca="1">IFERROR(VLOOKUP(S20,data_schools,2,FALSE),"")</f>
        <v/>
      </c>
      <c r="L20" s="198" t="str">
        <f ca="1">IFERROR(VLOOKUP($J20,entries_contemp,2,FALSE),"")</f>
        <v/>
      </c>
      <c r="M20" s="198" t="str">
        <f ca="1">IFERROR(VLOOKUP($J20,entries_contemp,3,FALSE),"")</f>
        <v/>
      </c>
      <c r="N20" s="201" t="str">
        <f ca="1">IFERROR(VLOOKUP($J20,entries_contemp,4,FALSE),"")</f>
        <v/>
      </c>
      <c r="Q20" s="98" t="e">
        <f ca="1">LEFT(C20,SEARCH("-",C20)-1)</f>
        <v>#VALUE!</v>
      </c>
      <c r="R20" s="98" t="str">
        <f ca="1">IFERROR(SMALL(place_classical,ROWS($B$17:B20)),"empty")</f>
        <v>empty</v>
      </c>
      <c r="S20" s="98" t="e">
        <f ca="1">LEFT(J20,SEARCH("-",J20)-1)</f>
        <v>#VALUE!</v>
      </c>
      <c r="T20" s="98" t="str">
        <f ca="1">IFERROR(SMALL(place_contemp,ROWS($I$17:I20)),"empty")</f>
        <v>empty</v>
      </c>
    </row>
    <row r="21" spans="2:20" x14ac:dyDescent="0.25">
      <c r="B21" s="202" t="str" cm="1">
        <f t="array" aca="1" ref="B21" ca="1">IFERROR(_xlfn.IFS(R21=1,"1st",R21=2,"2nd",R21=3,"3rd",R21=4,"4th",R21=5,"5th"),"")</f>
        <v/>
      </c>
      <c r="C21" s="203" t="str">
        <f ca="1"/>
        <v/>
      </c>
      <c r="D21" s="203" t="str">
        <f ca="1">IFERROR(VLOOKUP(Q21,data_schools,2,FALSE),"")</f>
        <v/>
      </c>
      <c r="E21" s="203" t="str">
        <f ca="1">IFERROR(VLOOKUP($C21,entries_classical,2,FALSE),"")</f>
        <v/>
      </c>
      <c r="F21" s="203" t="str">
        <f ca="1">IFERROR(VLOOKUP($C21,entries_classical,3,FALSE),"")</f>
        <v/>
      </c>
      <c r="G21" s="204" t="str">
        <f ca="1">IFERROR(VLOOKUP($C21,entries_classical,4,FALSE),"")</f>
        <v/>
      </c>
      <c r="I21" s="202" t="str" cm="1">
        <f t="array" aca="1" ref="I21" ca="1">IFERROR(_xlfn.IFS(T21=1,"1st",T21=2,"2nd",T21=3,"3rd",T21=4,"4th",T21=5,"5th"),"")</f>
        <v/>
      </c>
      <c r="J21" s="203" t="str">
        <f ca="1"/>
        <v/>
      </c>
      <c r="K21" s="203" t="str">
        <f ca="1">IFERROR(VLOOKUP(S21,data_schools,2,FALSE),"")</f>
        <v/>
      </c>
      <c r="L21" s="203" t="str">
        <f ca="1">IFERROR(VLOOKUP($J21,entries_contemp,2,FALSE),"")</f>
        <v/>
      </c>
      <c r="M21" s="203" t="str">
        <f ca="1">IFERROR(VLOOKUP($J21,entries_contemp,3,FALSE),"")</f>
        <v/>
      </c>
      <c r="N21" s="204" t="str">
        <f ca="1">IFERROR(VLOOKUP($J21,entries_contemp,4,FALSE),"")</f>
        <v/>
      </c>
      <c r="Q21" s="98" t="e">
        <f ca="1">LEFT(C21,SEARCH("-",C21)-1)</f>
        <v>#VALUE!</v>
      </c>
      <c r="R21" s="98" t="str">
        <f ca="1">IFERROR(SMALL(place_classical,ROWS($B$17:B21)),"empty")</f>
        <v>empty</v>
      </c>
      <c r="S21" s="98" t="e">
        <f ca="1">LEFT(J21,SEARCH("-",J21)-1)</f>
        <v>#VALUE!</v>
      </c>
      <c r="T21" s="98" t="str">
        <f ca="1">IFERROR(SMALL(place_contemp,ROWS($I$17:I21)),"empty")</f>
        <v>empty</v>
      </c>
    </row>
    <row r="22" spans="2:20" x14ac:dyDescent="0.25">
      <c r="Q22" s="98"/>
      <c r="R22" s="98"/>
      <c r="S22" s="98"/>
      <c r="T22" s="98"/>
    </row>
    <row r="23" spans="2:20" ht="16.5" thickBot="1" x14ac:dyDescent="0.3">
      <c r="B23" s="424" t="s">
        <v>377</v>
      </c>
      <c r="C23" s="425"/>
      <c r="D23" s="425"/>
      <c r="E23" s="426"/>
      <c r="I23" s="406" t="s">
        <v>11</v>
      </c>
      <c r="J23" s="407"/>
      <c r="K23" s="407"/>
      <c r="L23" s="408"/>
      <c r="Q23" s="98"/>
      <c r="R23" s="98"/>
      <c r="S23" s="98"/>
      <c r="T23" s="98"/>
    </row>
    <row r="24" spans="2:20" x14ac:dyDescent="0.25">
      <c r="B24" s="205" t="str" cm="1">
        <f t="array" aca="1" ref="B24" ca="1">IFERROR(_xlfn.IFS(R24=1,"1st",R24=2,"2nd",R24=3,"3rd",R24=4,"4th",R24=5,"5th"),"")</f>
        <v/>
      </c>
      <c r="C24" s="199" t="str" cm="1">
        <f t="array" aca="1" ref="C24:C28" ca="1">IFERROR(_xlfn.XLOOKUP(R24:R28&amp;"-"&amp;COUNTIF(OFFSET(R24,0,0,_xlfn.SEQUENCE(ROWS(R24:R28))),R24:R28),place_dramatic&amp;"-"&amp;COUNTIF(OFFSET(Dramatic!AD4,0,0,_xlfn.SEQUENCE(ROWS(place_dramatic))),place_dramatic),finalists_dramatic),"")</f>
        <v/>
      </c>
      <c r="D24" s="199" t="str">
        <f ca="1">IFERROR(VLOOKUP(Q24,data_schools,2,FALSE),"")</f>
        <v/>
      </c>
      <c r="E24" s="206" t="str">
        <f ca="1">IFERROR(VLOOKUP(C24,entries_dramatic,2,FALSE),"")</f>
        <v/>
      </c>
      <c r="I24" s="205" t="str" cm="1">
        <f t="array" aca="1" ref="I24" ca="1">IFERROR(_xlfn.IFS(T24=1,"1st",T24=2,"2nd",T24=3,"3rd",T24=4,"4th",T24=5,"5th"),"")</f>
        <v/>
      </c>
      <c r="J24" s="199" t="str" cm="1">
        <f t="array" aca="1" ref="J24:J28" ca="1">IFERROR(_xlfn.XLOOKUP(T24:T28&amp;"-"&amp;COUNTIF(OFFSET(T24,0,0,_xlfn.SEQUENCE(ROWS(T24:T28))),T24:T28),place_humorous&amp;"-"&amp;COUNTIF(OFFSET(Humorous!AD4,0,0,_xlfn.SEQUENCE(ROWS(place_humorous))),place_humorous),finalists_humorous),"")</f>
        <v/>
      </c>
      <c r="K24" s="199" t="str">
        <f ca="1">IFERROR(VLOOKUP(S24,data_schools,2,FALSE),"")</f>
        <v/>
      </c>
      <c r="L24" s="206" t="str">
        <f ca="1">IFERROR(VLOOKUP(J24,entries_humorous,2,FALSE),"")</f>
        <v/>
      </c>
      <c r="Q24" s="98" t="e">
        <f ca="1">LEFT(C24,SEARCH("-",C24)-1)</f>
        <v>#VALUE!</v>
      </c>
      <c r="R24" s="98" t="str">
        <f ca="1">IFERROR(SMALL(place_dramatic,ROWS($B$24:B24)),"empty")</f>
        <v>empty</v>
      </c>
      <c r="S24" s="98" t="e">
        <f ca="1">LEFT(J24,SEARCH("-",J24)-1)</f>
        <v>#VALUE!</v>
      </c>
      <c r="T24" s="98" t="str">
        <f ca="1">IFERROR(SMALL(place_humorous,ROWS($I$24:I24)),"empty")</f>
        <v>empty</v>
      </c>
    </row>
    <row r="25" spans="2:20" x14ac:dyDescent="0.25">
      <c r="B25" s="200" t="str" cm="1">
        <f t="array" aca="1" ref="B25" ca="1">IFERROR(_xlfn.IFS(R25=1,"1st",R25=2,"2nd",R25=3,"3rd",R25=4,"4th",R25=5,"5th"),"")</f>
        <v/>
      </c>
      <c r="C25" s="198" t="str">
        <f ca="1"/>
        <v/>
      </c>
      <c r="D25" s="198" t="str">
        <f ca="1">IFERROR(VLOOKUP(Q25,data_schools,2,FALSE),"")</f>
        <v/>
      </c>
      <c r="E25" s="201" t="str">
        <f ca="1">IFERROR(VLOOKUP(C25,entries_dramatic,2,FALSE),"")</f>
        <v/>
      </c>
      <c r="I25" s="200" t="str" cm="1">
        <f t="array" aca="1" ref="I25" ca="1">IFERROR(_xlfn.IFS(T25=1,"1st",T25=2,"2nd",T25=3,"3rd",T25=4,"4th",T25=5,"5th"),"")</f>
        <v/>
      </c>
      <c r="J25" s="198" t="str">
        <f ca="1"/>
        <v/>
      </c>
      <c r="K25" s="198" t="str">
        <f ca="1">IFERROR(VLOOKUP(S25,data_schools,2,FALSE),"")</f>
        <v/>
      </c>
      <c r="L25" s="201" t="str">
        <f ca="1">IFERROR(VLOOKUP(J25,entries_humorous,2,FALSE),"")</f>
        <v/>
      </c>
      <c r="Q25" s="98" t="e">
        <f ca="1">LEFT(C25,SEARCH("-",C25)-1)</f>
        <v>#VALUE!</v>
      </c>
      <c r="R25" s="98" t="str">
        <f ca="1">IFERROR(SMALL(place_dramatic,ROWS($B$24:B25)),"empty")</f>
        <v>empty</v>
      </c>
      <c r="S25" s="98" t="e">
        <f ca="1">LEFT(J25,SEARCH("-",J25)-1)</f>
        <v>#VALUE!</v>
      </c>
      <c r="T25" s="98" t="str">
        <f ca="1">IFERROR(SMALL(place_humorous,ROWS($I$24:I25)),"empty")</f>
        <v>empty</v>
      </c>
    </row>
    <row r="26" spans="2:20" x14ac:dyDescent="0.25">
      <c r="B26" s="200" t="str" cm="1">
        <f t="array" aca="1" ref="B26" ca="1">IFERROR(_xlfn.IFS(R26=1,"1st",R26=2,"2nd",R26=3,"3rd",R26=4,"4th",R26=5,"5th"),"")</f>
        <v/>
      </c>
      <c r="C26" s="198" t="str">
        <f ca="1"/>
        <v/>
      </c>
      <c r="D26" s="198" t="str">
        <f ca="1">IFERROR(VLOOKUP(Q26,data_schools,2,FALSE),"")</f>
        <v/>
      </c>
      <c r="E26" s="201" t="str">
        <f ca="1">IFERROR(VLOOKUP(C26,entries_dramatic,2,FALSE),"")</f>
        <v/>
      </c>
      <c r="I26" s="200" t="str" cm="1">
        <f t="array" aca="1" ref="I26" ca="1">IFERROR(_xlfn.IFS(T26=1,"1st",T26=2,"2nd",T26=3,"3rd",T26=4,"4th",T26=5,"5th"),"")</f>
        <v/>
      </c>
      <c r="J26" s="198" t="str">
        <f ca="1"/>
        <v/>
      </c>
      <c r="K26" s="198" t="str">
        <f ca="1">IFERROR(VLOOKUP(S26,data_schools,2,FALSE),"")</f>
        <v/>
      </c>
      <c r="L26" s="201" t="str">
        <f ca="1">IFERROR(VLOOKUP(J26,entries_humorous,2,FALSE),"")</f>
        <v/>
      </c>
      <c r="Q26" s="98" t="e">
        <f ca="1">LEFT(C26,SEARCH("-",C26)-1)</f>
        <v>#VALUE!</v>
      </c>
      <c r="R26" s="98" t="str">
        <f ca="1">IFERROR(SMALL(place_dramatic,ROWS($B$24:B26)),"empty")</f>
        <v>empty</v>
      </c>
      <c r="S26" s="98" t="e">
        <f ca="1">LEFT(J26,SEARCH("-",J26)-1)</f>
        <v>#VALUE!</v>
      </c>
      <c r="T26" s="98" t="str">
        <f ca="1">IFERROR(SMALL(place_humorous,ROWS($I$24:I26)),"empty")</f>
        <v>empty</v>
      </c>
    </row>
    <row r="27" spans="2:20" x14ac:dyDescent="0.25">
      <c r="B27" s="200" t="str" cm="1">
        <f t="array" aca="1" ref="B27" ca="1">IFERROR(_xlfn.IFS(R27=1,"1st",R27=2,"2nd",R27=3,"3rd",R27=4,"4th",R27=5,"5th"),"")</f>
        <v/>
      </c>
      <c r="C27" s="198" t="str">
        <f ca="1"/>
        <v/>
      </c>
      <c r="D27" s="198" t="str">
        <f ca="1">IFERROR(VLOOKUP(Q27,data_schools,2,FALSE),"")</f>
        <v/>
      </c>
      <c r="E27" s="201" t="str">
        <f ca="1">IFERROR(VLOOKUP(C27,entries_dramatic,2,FALSE),"")</f>
        <v/>
      </c>
      <c r="I27" s="200" t="str" cm="1">
        <f t="array" aca="1" ref="I27" ca="1">IFERROR(_xlfn.IFS(T27=1,"1st",T27=2,"2nd",T27=3,"3rd",T27=4,"4th",T27=5,"5th"),"")</f>
        <v/>
      </c>
      <c r="J27" s="198" t="str">
        <f ca="1"/>
        <v/>
      </c>
      <c r="K27" s="198" t="str">
        <f ca="1">IFERROR(VLOOKUP(S27,data_schools,2,FALSE),"")</f>
        <v/>
      </c>
      <c r="L27" s="201" t="str">
        <f ca="1">IFERROR(VLOOKUP(J27,entries_humorous,2,FALSE),"")</f>
        <v/>
      </c>
      <c r="Q27" s="98" t="e">
        <f ca="1">LEFT(C27,SEARCH("-",C27)-1)</f>
        <v>#VALUE!</v>
      </c>
      <c r="R27" s="98" t="str">
        <f ca="1">IFERROR(SMALL(place_dramatic,ROWS($B$24:B27)),"empty")</f>
        <v>empty</v>
      </c>
      <c r="S27" s="98" t="e">
        <f ca="1">LEFT(J27,SEARCH("-",J27)-1)</f>
        <v>#VALUE!</v>
      </c>
      <c r="T27" s="98" t="str">
        <f ca="1">IFERROR(SMALL(place_humorous,ROWS($I$24:I27)),"empty")</f>
        <v>empty</v>
      </c>
    </row>
    <row r="28" spans="2:20" x14ac:dyDescent="0.25">
      <c r="B28" s="202" t="str" cm="1">
        <f t="array" aca="1" ref="B28" ca="1">IFERROR(_xlfn.IFS(R28=1,"1st",R28=2,"2nd",R28=3,"3rd",R28=4,"4th",R28=5,"5th"),"")</f>
        <v/>
      </c>
      <c r="C28" s="203" t="str">
        <f ca="1"/>
        <v/>
      </c>
      <c r="D28" s="203" t="str">
        <f ca="1">IFERROR(VLOOKUP(Q28,data_schools,2,FALSE),"")</f>
        <v/>
      </c>
      <c r="E28" s="204" t="str">
        <f ca="1">IFERROR(VLOOKUP(C28,entries_dramatic,2,FALSE),"")</f>
        <v/>
      </c>
      <c r="I28" s="202" t="str" cm="1">
        <f t="array" aca="1" ref="I28" ca="1">IFERROR(_xlfn.IFS(T28=1,"1st",T28=2,"2nd",T28=3,"3rd",T28=4,"4th",T28=5,"5th"),"")</f>
        <v/>
      </c>
      <c r="J28" s="203" t="str">
        <f ca="1"/>
        <v/>
      </c>
      <c r="K28" s="203" t="str">
        <f ca="1">IFERROR(VLOOKUP(S28,data_schools,2,FALSE),"")</f>
        <v/>
      </c>
      <c r="L28" s="204" t="str">
        <f ca="1">IFERROR(VLOOKUP(J28,entries_humorous,2,FALSE),"")</f>
        <v/>
      </c>
      <c r="Q28" s="98" t="e">
        <f ca="1">LEFT(C28,SEARCH("-",C28)-1)</f>
        <v>#VALUE!</v>
      </c>
      <c r="R28" s="98" t="str">
        <f ca="1">IFERROR(SMALL(place_dramatic,ROWS($B$24:B28)),"empty")</f>
        <v>empty</v>
      </c>
      <c r="S28" s="98" t="e">
        <f ca="1">LEFT(J28,SEARCH("-",J28)-1)</f>
        <v>#VALUE!</v>
      </c>
      <c r="T28" s="98" t="str">
        <f ca="1">IFERROR(SMALL(place_humorous,ROWS($I$24:I28)),"empty")</f>
        <v>empty</v>
      </c>
    </row>
    <row r="29" spans="2:20" x14ac:dyDescent="0.25">
      <c r="Q29" s="98"/>
      <c r="R29" s="98"/>
      <c r="S29" s="98"/>
      <c r="T29" s="98"/>
    </row>
    <row r="30" spans="2:20" ht="16.5" thickBot="1" x14ac:dyDescent="0.3">
      <c r="B30" s="363" t="s">
        <v>15</v>
      </c>
      <c r="C30" s="364"/>
      <c r="D30" s="364"/>
      <c r="E30" s="364"/>
      <c r="F30" s="364"/>
      <c r="G30" s="364"/>
      <c r="I30" s="421" t="s">
        <v>16</v>
      </c>
      <c r="J30" s="422"/>
      <c r="K30" s="422"/>
      <c r="L30" s="422"/>
      <c r="M30" s="422"/>
      <c r="N30" s="422"/>
      <c r="O30" s="423"/>
      <c r="P30" s="247"/>
      <c r="Q30" s="98"/>
      <c r="R30" s="98"/>
      <c r="S30" s="98"/>
      <c r="T30" s="98"/>
    </row>
    <row r="31" spans="2:20" x14ac:dyDescent="0.25">
      <c r="B31" s="205" t="str" cm="1">
        <f t="array" aca="1" ref="B31" ca="1">IFERROR(_xlfn.IFS(R31=1,"1st",R31=2,"2nd",R31=3,"3rd",R31=4,"4th",R31=5,"5th"),"")</f>
        <v/>
      </c>
      <c r="C31" s="199" t="str" cm="1">
        <f t="array" aca="1" ref="C31:C35" ca="1">IFERROR(_xlfn.XLOOKUP(R31:R35&amp;"-"&amp;COUNTIF(OFFSET(R31,0,0,_xlfn.SEQUENCE(ROWS(R31:R35))),R31:R35),place_pantomime&amp;"-"&amp;COUNTIF(OFFSET(Pantomime!AD4,0,0,_xlfn.SEQUENCE(ROWS(place_pantomime))),place_pantomime),finalists_pantomime),"")</f>
        <v/>
      </c>
      <c r="D31" s="199" t="str">
        <f ca="1">IFERROR(VLOOKUP(Q31,data_schools,2,FALSE),"")</f>
        <v/>
      </c>
      <c r="E31" s="199" t="str">
        <f ca="1">IFERROR(VLOOKUP($C31,entries_pantomime,2,FALSE),"")</f>
        <v/>
      </c>
      <c r="F31" s="251" t="str">
        <f ca="1">IFERROR(VLOOKUP($C31,entries_pantomime,3,FALSE),"")</f>
        <v/>
      </c>
      <c r="G31" s="206" t="str">
        <f ca="1">IFERROR(VLOOKUP($C31,entries_pantomime,4,FALSE),"")</f>
        <v/>
      </c>
      <c r="I31" s="205" t="str" cm="1">
        <f t="array" aca="1" ref="I31" ca="1">IFERROR(_xlfn.IFS(T31=1,"1st",T31=2,"2nd",T31=3,"3rd",T31=4,"4th",T31=5,"5th"),"")</f>
        <v/>
      </c>
      <c r="J31" s="199" t="str" cm="1">
        <f t="array" aca="1" ref="J31:J35" ca="1">IFERROR(_xlfn.XLOOKUP(T31:T35&amp;"-"&amp;COUNTIF(OFFSET(T31,0,0,_xlfn.SEQUENCE(ROWS(T31:T35))),T31:T35),place_musical&amp;"-"&amp;COUNTIF(OFFSET(Musical!AD4,0,0,_xlfn.SEQUENCE(ROWS(place_musical))),place_musical),finalists_musical),"")</f>
        <v/>
      </c>
      <c r="K31" s="199" t="str">
        <f ca="1">IFERROR(VLOOKUP(S31,data_schools,2,FALSE),"")</f>
        <v/>
      </c>
      <c r="L31" s="199" t="str">
        <f ca="1">IFERROR(VLOOKUP($J31,entries_musical,2,FALSE),"")</f>
        <v/>
      </c>
      <c r="M31" s="199" t="str">
        <f ca="1">IFERROR(VLOOKUP($J31,entries_musical,3,FALSE),"")</f>
        <v/>
      </c>
      <c r="N31" s="199" t="str">
        <f ca="1">IFERROR(VLOOKUP($J31,entries_musical,4,FALSE),"")</f>
        <v/>
      </c>
      <c r="O31" s="206" t="str">
        <f ca="1">IFERROR(VLOOKUP($J31,entries_musical,5,FALSE),"")</f>
        <v/>
      </c>
      <c r="Q31" s="98" t="e">
        <f ca="1">LEFT(C31,SEARCH("-",C31)-1)</f>
        <v>#VALUE!</v>
      </c>
      <c r="R31" s="98" t="str">
        <f ca="1">IFERROR(SMALL(place_pantomime,ROWS($B$31:B31)),"empty")</f>
        <v>empty</v>
      </c>
      <c r="S31" s="98" t="e">
        <f ca="1">LEFT(J31,SEARCH("-",J31)-1)</f>
        <v>#VALUE!</v>
      </c>
      <c r="T31" s="98" t="str">
        <f ca="1">IFERROR(SMALL(place_musical,ROWS($I$31:I31)),"empty")</f>
        <v>empty</v>
      </c>
    </row>
    <row r="32" spans="2:20" x14ac:dyDescent="0.25">
      <c r="B32" s="200" t="str" cm="1">
        <f t="array" aca="1" ref="B32" ca="1">IFERROR(_xlfn.IFS(R32=1,"1st",R32=2,"2nd",R32=3,"3rd",R32=4,"4th",R32=5,"5th"),"")</f>
        <v/>
      </c>
      <c r="C32" s="198" t="str">
        <f ca="1"/>
        <v/>
      </c>
      <c r="D32" s="198" t="str">
        <f ca="1">IFERROR(VLOOKUP(Q32,data_schools,2,FALSE),"")</f>
        <v/>
      </c>
      <c r="E32" s="198" t="str">
        <f ca="1">IFERROR(VLOOKUP(C32,entries_pantomime,2,FALSE),"")</f>
        <v/>
      </c>
      <c r="F32" s="250" t="str">
        <f ca="1">IFERROR(VLOOKUP($C32,entries_pantomime,3,FALSE),"")</f>
        <v/>
      </c>
      <c r="G32" s="201" t="str">
        <f ca="1">IFERROR(VLOOKUP($C32,entries_pantomime,4,FALSE),"")</f>
        <v/>
      </c>
      <c r="I32" s="200" t="str" cm="1">
        <f t="array" aca="1" ref="I32" ca="1">IFERROR(_xlfn.IFS(T32=1,"1st",T32=2,"2nd",T32=3,"3rd",T32=4,"4th",T32=5,"5th"),"")</f>
        <v/>
      </c>
      <c r="J32" s="198" t="str">
        <f ca="1"/>
        <v/>
      </c>
      <c r="K32" s="198" t="str">
        <f ca="1">IFERROR(VLOOKUP(S32,data_schools,2,FALSE),"")</f>
        <v/>
      </c>
      <c r="L32" s="198" t="str">
        <f ca="1">IFERROR(VLOOKUP(J32,entries_musical,2,FALSE),"")</f>
        <v/>
      </c>
      <c r="M32" s="198" t="str">
        <f ca="1">IFERROR(VLOOKUP($J32,entries_musical,3,FALSE),"")</f>
        <v/>
      </c>
      <c r="N32" s="198" t="str">
        <f ca="1">IFERROR(VLOOKUP($J32,entries_musical,4,FALSE),"")</f>
        <v/>
      </c>
      <c r="O32" s="201" t="str">
        <f ca="1">IFERROR(VLOOKUP($J32,entries_musical,5,FALSE),"")</f>
        <v/>
      </c>
      <c r="Q32" s="98" t="e">
        <f ca="1">LEFT(C32,SEARCH("-",C32)-1)</f>
        <v>#VALUE!</v>
      </c>
      <c r="R32" s="98" t="str">
        <f ca="1">IFERROR(SMALL(place_pantomime,ROWS($B$31:B32)),"empty")</f>
        <v>empty</v>
      </c>
      <c r="S32" s="98" t="e">
        <f ca="1">LEFT(J32,SEARCH("-",J32)-1)</f>
        <v>#VALUE!</v>
      </c>
      <c r="T32" s="98" t="str">
        <f ca="1">IFERROR(SMALL(place_musical,ROWS($I$31:I32)),"empty")</f>
        <v>empty</v>
      </c>
    </row>
    <row r="33" spans="2:20" x14ac:dyDescent="0.25">
      <c r="B33" s="200" t="str" cm="1">
        <f t="array" aca="1" ref="B33" ca="1">IFERROR(_xlfn.IFS(R33=1,"1st",R33=2,"2nd",R33=3,"3rd",R33=4,"4th",R33=5,"5th"),"")</f>
        <v/>
      </c>
      <c r="C33" s="198" t="str">
        <f ca="1"/>
        <v/>
      </c>
      <c r="D33" s="198" t="str">
        <f ca="1">IFERROR(VLOOKUP(Q33,data_schools,2,FALSE),"")</f>
        <v/>
      </c>
      <c r="E33" s="198" t="str">
        <f ca="1">IFERROR(VLOOKUP(C33,entries_pantomime,2,FALSE),"")</f>
        <v/>
      </c>
      <c r="F33" s="198" t="str">
        <f ca="1">IFERROR(VLOOKUP($C33,entries_pantomime,3,FALSE),"")</f>
        <v/>
      </c>
      <c r="G33" s="249" t="str">
        <f ca="1">IFERROR(VLOOKUP($C33,entries_pantomime,4,FALSE),"")</f>
        <v/>
      </c>
      <c r="I33" s="200" t="str" cm="1">
        <f t="array" aca="1" ref="I33" ca="1">IFERROR(_xlfn.IFS(T33=1,"1st",T33=2,"2nd",T33=3,"3rd",T33=4,"4th",T33=5,"5th"),"")</f>
        <v/>
      </c>
      <c r="J33" s="198" t="str">
        <f ca="1"/>
        <v/>
      </c>
      <c r="K33" s="198" t="str">
        <f ca="1">IFERROR(VLOOKUP(S33,data_schools,2,FALSE),"")</f>
        <v/>
      </c>
      <c r="L33" s="198" t="str">
        <f ca="1">IFERROR(VLOOKUP(J33,entries_musical,2,FALSE),"")</f>
        <v/>
      </c>
      <c r="M33" s="198" t="str">
        <f ca="1">IFERROR(VLOOKUP($J33,entries_musical,3,FALSE),"")</f>
        <v/>
      </c>
      <c r="N33" s="198" t="str">
        <f ca="1">IFERROR(VLOOKUP($J33,entries_musical,4,FALSE),"")</f>
        <v/>
      </c>
      <c r="O33" s="201" t="str">
        <f ca="1">IFERROR(VLOOKUP($J33,entries_musical,5,FALSE),"")</f>
        <v/>
      </c>
      <c r="Q33" s="98" t="e">
        <f ca="1">LEFT(C33,SEARCH("-",C33)-1)</f>
        <v>#VALUE!</v>
      </c>
      <c r="R33" s="98" t="str">
        <f ca="1">IFERROR(SMALL(place_pantomime,ROWS($B$31:B33)),"empty")</f>
        <v>empty</v>
      </c>
      <c r="S33" s="98" t="e">
        <f ca="1">LEFT(J33,SEARCH("-",J33)-1)</f>
        <v>#VALUE!</v>
      </c>
      <c r="T33" s="98" t="str">
        <f ca="1">IFERROR(SMALL(place_musical,ROWS($I$31:I33)),"empty")</f>
        <v>empty</v>
      </c>
    </row>
    <row r="34" spans="2:20" x14ac:dyDescent="0.25">
      <c r="B34" s="200" t="str" cm="1">
        <f t="array" aca="1" ref="B34" ca="1">IFERROR(_xlfn.IFS(R34=1,"1st",R34=2,"2nd",R34=3,"3rd",R34=4,"4th",R34=5,"5th"),"")</f>
        <v/>
      </c>
      <c r="C34" s="198" t="str">
        <f ca="1"/>
        <v/>
      </c>
      <c r="D34" s="198" t="str">
        <f ca="1">IFERROR(VLOOKUP(Q34,data_schools,2,FALSE),"")</f>
        <v/>
      </c>
      <c r="E34" s="198" t="str">
        <f ca="1">IFERROR(VLOOKUP(C34,entries_pantomime,2,FALSE),"")</f>
        <v/>
      </c>
      <c r="F34" s="250" t="str">
        <f ca="1">IFERROR(VLOOKUP($C34,entries_pantomime,3,FALSE),"")</f>
        <v/>
      </c>
      <c r="G34" s="201" t="str">
        <f ca="1">IFERROR(VLOOKUP($C34,entries_pantomime,4,FALSE),"")</f>
        <v/>
      </c>
      <c r="I34" s="200" t="str" cm="1">
        <f t="array" aca="1" ref="I34" ca="1">IFERROR(_xlfn.IFS(T34=1,"1st",T34=2,"2nd",T34=3,"3rd",T34=4,"4th",T34=5,"5th"),"")</f>
        <v/>
      </c>
      <c r="J34" s="198" t="str">
        <f ca="1"/>
        <v/>
      </c>
      <c r="K34" s="198" t="str">
        <f ca="1">IFERROR(VLOOKUP(S34,data_schools,2,FALSE),"")</f>
        <v/>
      </c>
      <c r="L34" s="198" t="str">
        <f ca="1">IFERROR(VLOOKUP(J34,entries_musical,2,FALSE),"")</f>
        <v/>
      </c>
      <c r="M34" s="198" t="str">
        <f ca="1">IFERROR(VLOOKUP($J34,entries_musical,3,FALSE),"")</f>
        <v/>
      </c>
      <c r="N34" s="198" t="str">
        <f ca="1">IFERROR(VLOOKUP($J34,entries_musical,4,FALSE),"")</f>
        <v/>
      </c>
      <c r="O34" s="201" t="str">
        <f ca="1">IFERROR(VLOOKUP($J34,entries_musical,5,FALSE),"")</f>
        <v/>
      </c>
      <c r="Q34" s="98" t="e">
        <f ca="1">LEFT(C34,SEARCH("-",C34)-1)</f>
        <v>#VALUE!</v>
      </c>
      <c r="R34" s="98" t="str">
        <f ca="1">IFERROR(SMALL(place_pantomime,ROWS($B$31:B34)),"empty")</f>
        <v>empty</v>
      </c>
      <c r="S34" s="98" t="e">
        <f ca="1">LEFT(J34,SEARCH("-",J34)-1)</f>
        <v>#VALUE!</v>
      </c>
      <c r="T34" s="98" t="str">
        <f ca="1">IFERROR(SMALL(place_musical,ROWS($I$31:I34)),"empty")</f>
        <v>empty</v>
      </c>
    </row>
    <row r="35" spans="2:20" x14ac:dyDescent="0.25">
      <c r="B35" s="202" t="str" cm="1">
        <f t="array" aca="1" ref="B35" ca="1">IFERROR(_xlfn.IFS(R35=1,"1st",R35=2,"2nd",R35=3,"3rd",R35=4,"4th",R35=5,"5th"),"")</f>
        <v/>
      </c>
      <c r="C35" s="203" t="str">
        <f ca="1"/>
        <v/>
      </c>
      <c r="D35" s="203" t="str">
        <f ca="1">IFERROR(VLOOKUP(Q35,data_schools,2,FALSE),"")</f>
        <v/>
      </c>
      <c r="E35" s="203" t="str">
        <f ca="1">IFERROR(VLOOKUP(C35,entries_pantomime,2,FALSE),"")</f>
        <v/>
      </c>
      <c r="F35" s="203" t="str">
        <f ca="1">IFERROR(VLOOKUP($C35,entries_pantomime,3,FALSE),"")</f>
        <v/>
      </c>
      <c r="G35" s="252" t="str">
        <f ca="1">IFERROR(VLOOKUP($C35,entries_pantomime,4,FALSE),"")</f>
        <v/>
      </c>
      <c r="I35" s="202" t="str" cm="1">
        <f t="array" aca="1" ref="I35" ca="1">IFERROR(_xlfn.IFS(T35=1,"1st",T35=2,"2nd",T35=3,"3rd",T35=4,"4th",T35=5,"5th"),"")</f>
        <v/>
      </c>
      <c r="J35" s="203" t="str">
        <f ca="1"/>
        <v/>
      </c>
      <c r="K35" s="203" t="str">
        <f ca="1">IFERROR(VLOOKUP(S35,data_schools,2,FALSE),"")</f>
        <v/>
      </c>
      <c r="L35" s="203" t="str">
        <f ca="1">IFERROR(VLOOKUP(J35,entries_musical,2,FALSE),"")</f>
        <v/>
      </c>
      <c r="M35" s="203" t="str">
        <f ca="1">IFERROR(VLOOKUP($J35,entries_musical,3,FALSE),"")</f>
        <v/>
      </c>
      <c r="N35" s="203" t="str">
        <f ca="1">IFERROR(VLOOKUP($J35,entries_musical,4,FALSE),"")</f>
        <v/>
      </c>
      <c r="O35" s="204" t="str">
        <f ca="1">IFERROR(VLOOKUP($J35,entries_musical,5,FALSE),"")</f>
        <v/>
      </c>
      <c r="Q35" s="98" t="e">
        <f ca="1">LEFT(C35,SEARCH("-",C35)-1)</f>
        <v>#VALUE!</v>
      </c>
      <c r="R35" s="98" t="str">
        <f ca="1">IFERROR(SMALL(place_pantomime,ROWS($B$31:B35)),"empty")</f>
        <v>empty</v>
      </c>
      <c r="S35" s="98" t="e">
        <f ca="1">LEFT(J35,SEARCH("-",J35)-1)</f>
        <v>#VALUE!</v>
      </c>
      <c r="T35" s="98" t="str">
        <f ca="1">IFERROR(SMALL(place_musical,ROWS($I$31:I35)),"empty")</f>
        <v>empty</v>
      </c>
    </row>
    <row r="36" spans="2:20" ht="16.5" thickBot="1" x14ac:dyDescent="0.3">
      <c r="Q36" s="98"/>
      <c r="R36" s="98"/>
      <c r="S36" s="98"/>
      <c r="T36" s="98"/>
    </row>
    <row r="37" spans="2:20" ht="16.5" thickBot="1" x14ac:dyDescent="0.3">
      <c r="B37" s="427" t="s">
        <v>17</v>
      </c>
      <c r="C37" s="428"/>
      <c r="D37" s="428"/>
      <c r="E37" s="429"/>
      <c r="I37" s="412" t="s">
        <v>378</v>
      </c>
      <c r="J37" s="413"/>
      <c r="K37" s="413"/>
      <c r="L37" s="414"/>
      <c r="Q37" s="98"/>
      <c r="R37" s="98"/>
      <c r="S37" s="98"/>
      <c r="T37" s="98"/>
    </row>
    <row r="38" spans="2:20" x14ac:dyDescent="0.25">
      <c r="B38" s="205" t="str" cm="1">
        <f t="array" ref="B38">IFERROR(_xlfn.IFS(R38=1,"1st",R38=2,"2nd",R38=3,"3rd",R38=4,"4th",R38=5,"5th"),"")</f>
        <v/>
      </c>
      <c r="C38" s="199" t="str" cm="1">
        <f t="array" aca="1" ref="C38:C42" ca="1">IFERROR(_xlfn.XLOOKUP(R38:R42&amp;"-"&amp;COUNTIF(OFFSET(R38,0,0,_xlfn.SEQUENCE(ROWS(R38:R42))),R38:R42),place_play&amp;"-"&amp;COUNTIF(OFFSET('One Act'!N4,0,0,_xlfn.SEQUENCE(ROWS(place_play))),place_play),number_play),"")</f>
        <v/>
      </c>
      <c r="D38" s="199" t="str">
        <f ca="1">IFERROR(VLOOKUP(Q38,data_schools,2,FALSE),"")</f>
        <v/>
      </c>
      <c r="E38" s="206" t="str">
        <f ca="1">IFERROR(VLOOKUP(C38,entries_play,2,FALSE),"")</f>
        <v/>
      </c>
      <c r="I38" s="205" t="str" cm="1">
        <f t="array" ref="I38">IFERROR(_xlfn.IFS(T38=1,"1st",T38=2,"2nd",T38=3,"3rd",T38=4,"4th",T38=5,"5th"),"")</f>
        <v/>
      </c>
      <c r="J38" s="199" t="str" cm="1">
        <f t="array" aca="1" ref="J38:J42" ca="1">IFERROR(_xlfn.XLOOKUP(T38:T42&amp;"-"&amp;COUNTIF(OFFSET(T38,0,0,_xlfn.SEQUENCE(ROWS(T38:T42))),T38:T42),place_sweepstakes&amp;"-"&amp;COUNTIF(OFFSET(Sweepstakes!AG3,0,0,_xlfn.SEQUENCE(ROWS(place_sweepstakes))),place_sweepstakes),letter_sweepstakes),"")</f>
        <v/>
      </c>
      <c r="K38" s="199" t="str">
        <f ca="1">IFERROR(VLOOKUP(J38,data_schools,2,FALSE),"")</f>
        <v/>
      </c>
      <c r="L38" s="206" t="str">
        <f ca="1">IFERROR(VLOOKUP(J38,data_sweepstakes,32,FALSE),"")</f>
        <v/>
      </c>
      <c r="Q38" s="98" t="e">
        <f ca="1">LEFT(C38,SEARCH("-",C38)-1)</f>
        <v>#VALUE!</v>
      </c>
      <c r="R38" s="98" t="str">
        <f>IFERROR(SMALL(place_play,ROWS($B$38:B38)),"empty")</f>
        <v>empty</v>
      </c>
      <c r="S38" s="98"/>
      <c r="T38" s="98" t="str">
        <f>IFERROR(SMALL(place_sweepstakes,ROWS($I$38:I38)),"empty")</f>
        <v>empty</v>
      </c>
    </row>
    <row r="39" spans="2:20" x14ac:dyDescent="0.25">
      <c r="B39" s="200" t="str" cm="1">
        <f t="array" ref="B39">IFERROR(_xlfn.IFS(R39=1,"1st",R39=2,"2nd",R39=3,"3rd",R39=4,"4th",R39=5,"5th"),"")</f>
        <v/>
      </c>
      <c r="C39" s="198" t="str">
        <f ca="1"/>
        <v/>
      </c>
      <c r="D39" s="198" t="str">
        <f ca="1">IFERROR(VLOOKUP(Q39,data_schools,2,FALSE),"")</f>
        <v/>
      </c>
      <c r="E39" s="201" t="str">
        <f ca="1">IFERROR(VLOOKUP(C39,entries_play,2,FALSE),"")</f>
        <v/>
      </c>
      <c r="I39" s="200" t="str" cm="1">
        <f t="array" ref="I39">IFERROR(_xlfn.IFS(T39=1,"1st",T39=2,"2nd",T39=3,"3rd",T39=4,"4th",T39=5,"5th"),"")</f>
        <v/>
      </c>
      <c r="J39" s="198" t="str">
        <f ca="1"/>
        <v/>
      </c>
      <c r="K39" s="198" t="str">
        <f ca="1">IFERROR(VLOOKUP(J39,data_schools,2,FALSE),"")</f>
        <v/>
      </c>
      <c r="L39" s="206" t="str">
        <f ca="1">IFERROR(VLOOKUP(J39,data_sweepstakes,32,FALSE),"")</f>
        <v/>
      </c>
      <c r="Q39" s="98" t="e">
        <f ca="1">LEFT(C39,SEARCH("-",C39)-1)</f>
        <v>#VALUE!</v>
      </c>
      <c r="R39" s="98" t="str">
        <f>IFERROR(SMALL(place_play,ROWS($B$38:B39)),"empty")</f>
        <v>empty</v>
      </c>
      <c r="S39" s="98"/>
      <c r="T39" s="98" t="str">
        <f>IFERROR(SMALL(place_sweepstakes,ROWS($I$38:I39)),"empty")</f>
        <v>empty</v>
      </c>
    </row>
    <row r="40" spans="2:20" x14ac:dyDescent="0.25">
      <c r="B40" s="200" t="str" cm="1">
        <f t="array" ref="B40">IFERROR(_xlfn.IFS(R40=1,"1st",R40=2,"2nd",R40=3,"3rd",R40=4,"4th",R40=5,"5th"),"")</f>
        <v/>
      </c>
      <c r="C40" s="198" t="str">
        <f ca="1"/>
        <v/>
      </c>
      <c r="D40" s="198" t="str">
        <f ca="1">IFERROR(VLOOKUP(Q40,data_schools,2,FALSE),"")</f>
        <v/>
      </c>
      <c r="E40" s="201" t="str">
        <f ca="1">IFERROR(VLOOKUP(C40,entries_play,2,FALSE),"")</f>
        <v/>
      </c>
      <c r="I40" s="200" t="str" cm="1">
        <f t="array" ref="I40">IFERROR(_xlfn.IFS(T40=1,"1st",T40=2,"2nd",T40=3,"3rd",T40=4,"4th",T40=5,"5th"),"")</f>
        <v/>
      </c>
      <c r="J40" s="198" t="str">
        <f ca="1"/>
        <v/>
      </c>
      <c r="K40" s="198" t="str">
        <f ca="1">IFERROR(VLOOKUP(J40,data_schools,2,FALSE),"")</f>
        <v/>
      </c>
      <c r="L40" s="206" t="str">
        <f ca="1">IFERROR(VLOOKUP(J40,data_sweepstakes,32,FALSE),"")</f>
        <v/>
      </c>
      <c r="Q40" s="98" t="e">
        <f ca="1">LEFT(C40,SEARCH("-",C40)-1)</f>
        <v>#VALUE!</v>
      </c>
      <c r="R40" s="98" t="str">
        <f>IFERROR(SMALL(place_play,ROWS($B$38:B40)),"empty")</f>
        <v>empty</v>
      </c>
      <c r="S40" s="98"/>
      <c r="T40" s="98" t="str">
        <f>IFERROR(SMALL(place_sweepstakes,ROWS($I$38:I40)),"empty")</f>
        <v>empty</v>
      </c>
    </row>
    <row r="41" spans="2:20" x14ac:dyDescent="0.25">
      <c r="B41" s="200" t="str" cm="1">
        <f t="array" ref="B41">IFERROR(_xlfn.IFS(R41=1,"1st",R41=2,"2nd",R41=3,"3rd",R41=4,"4th",R41=5,"5th"),"")</f>
        <v/>
      </c>
      <c r="C41" s="198" t="str">
        <f ca="1"/>
        <v/>
      </c>
      <c r="D41" s="198" t="str">
        <f ca="1">IFERROR(VLOOKUP(Q41,data_schools,2,FALSE),"")</f>
        <v/>
      </c>
      <c r="E41" s="201" t="str">
        <f ca="1">IFERROR(VLOOKUP(C41,entries_play,2,FALSE),"")</f>
        <v/>
      </c>
      <c r="I41" s="200" t="str" cm="1">
        <f t="array" ref="I41">IFERROR(_xlfn.IFS(T41=1,"1st",T41=2,"2nd",T41=3,"3rd",T41=4,"4th",T41=5,"5th"),"")</f>
        <v/>
      </c>
      <c r="J41" s="198" t="str">
        <f ca="1"/>
        <v/>
      </c>
      <c r="K41" s="198" t="str">
        <f ca="1">IFERROR(VLOOKUP(J41,data_schools,2,FALSE),"")</f>
        <v/>
      </c>
      <c r="L41" s="336" t="str">
        <f ca="1">IFERROR(VLOOKUP(J41,data_sweepstakes,32,FALSE),"")</f>
        <v/>
      </c>
      <c r="Q41" s="98" t="e">
        <f ca="1">LEFT(C41,SEARCH("-",C41)-1)</f>
        <v>#VALUE!</v>
      </c>
      <c r="R41" s="98" t="str">
        <f>IFERROR(SMALL(place_play,ROWS($B$38:B41)),"empty")</f>
        <v>empty</v>
      </c>
      <c r="S41" s="98"/>
      <c r="T41" s="98" t="str">
        <f>IFERROR(SMALL(place_sweepstakes,ROWS($I$38:I41)),"empty")</f>
        <v>empty</v>
      </c>
    </row>
    <row r="42" spans="2:20" x14ac:dyDescent="0.25">
      <c r="B42" s="202" t="str" cm="1">
        <f t="array" ref="B42">IFERROR(_xlfn.IFS(R42=1,"1st",R42=2,"2nd",R42=3,"3rd",R42=4,"4th",R42=5,"5th"),"")</f>
        <v/>
      </c>
      <c r="C42" s="203" t="str">
        <f ca="1"/>
        <v/>
      </c>
      <c r="D42" s="203" t="str">
        <f ca="1">IFERROR(VLOOKUP(Q42,data_schools,2,FALSE),"")</f>
        <v/>
      </c>
      <c r="E42" s="204" t="str">
        <f ca="1">IFERROR(VLOOKUP(C42,entries_play,2,FALSE),"")</f>
        <v/>
      </c>
      <c r="I42" s="202" t="str" cm="1">
        <f t="array" ref="I42">IFERROR(_xlfn.IFS(T42=1,"1st",T42=2,"2nd",T42=3,"3rd",T42=4,"4th",T42=5,"5th"),"")</f>
        <v/>
      </c>
      <c r="J42" s="203" t="str">
        <f ca="1"/>
        <v/>
      </c>
      <c r="K42" s="335" t="str">
        <f ca="1">IFERROR(VLOOKUP(J42,data_schools,2,FALSE),"")</f>
        <v/>
      </c>
      <c r="L42" s="204" t="str">
        <f ca="1">IFERROR(VLOOKUP(J42,data_sweepstakes,32,FALSE),"")</f>
        <v/>
      </c>
      <c r="Q42" s="98" t="e">
        <f ca="1">LEFT(C42,SEARCH("-",C42)-1)</f>
        <v>#VALUE!</v>
      </c>
      <c r="R42" s="98" t="str">
        <f>IFERROR(SMALL(place_play,ROWS($B$38:B42)),"empty")</f>
        <v>empty</v>
      </c>
      <c r="S42" s="98"/>
      <c r="T42" s="98" t="str">
        <f>IFERROR(SMALL(place_sweepstakes,ROWS($I$38:I42)),"empty")</f>
        <v>empty</v>
      </c>
    </row>
    <row r="43" spans="2:20" ht="15.95" customHeight="1" x14ac:dyDescent="0.25"/>
  </sheetData>
  <sheetProtection formatColumns="0"/>
  <mergeCells count="11">
    <mergeCell ref="B2:E2"/>
    <mergeCell ref="I9:L9"/>
    <mergeCell ref="I23:L23"/>
    <mergeCell ref="B9:E9"/>
    <mergeCell ref="I37:L37"/>
    <mergeCell ref="I16:N16"/>
    <mergeCell ref="B16:G16"/>
    <mergeCell ref="I30:O30"/>
    <mergeCell ref="B23:E23"/>
    <mergeCell ref="B37:E37"/>
    <mergeCell ref="B30:G30"/>
  </mergeCells>
  <conditionalFormatting sqref="D3">
    <cfRule type="expression" dxfId="10" priority="1">
      <formula>D3=0</formula>
    </cfRule>
  </conditionalFormatting>
  <conditionalFormatting sqref="D10:E14">
    <cfRule type="expression" dxfId="9" priority="12">
      <formula>D10=0</formula>
    </cfRule>
  </conditionalFormatting>
  <conditionalFormatting sqref="D24:E28">
    <cfRule type="expression" dxfId="8" priority="7">
      <formula>D24=0</formula>
    </cfRule>
  </conditionalFormatting>
  <conditionalFormatting sqref="D38:E42">
    <cfRule type="expression" dxfId="7" priority="4">
      <formula>D38=0</formula>
    </cfRule>
  </conditionalFormatting>
  <conditionalFormatting sqref="D17:G21">
    <cfRule type="expression" dxfId="6" priority="9">
      <formula>D17=0</formula>
    </cfRule>
  </conditionalFormatting>
  <conditionalFormatting sqref="D31:G35">
    <cfRule type="expression" dxfId="5" priority="2">
      <formula>D31=0</formula>
    </cfRule>
  </conditionalFormatting>
  <conditionalFormatting sqref="K10:L14">
    <cfRule type="expression" dxfId="4" priority="10">
      <formula>K10=0</formula>
    </cfRule>
  </conditionalFormatting>
  <conditionalFormatting sqref="K24:L28">
    <cfRule type="expression" dxfId="3" priority="11">
      <formula>K24=0</formula>
    </cfRule>
  </conditionalFormatting>
  <conditionalFormatting sqref="K38:L42">
    <cfRule type="expression" dxfId="2" priority="3">
      <formula>K38=0</formula>
    </cfRule>
  </conditionalFormatting>
  <conditionalFormatting sqref="K17:N21">
    <cfRule type="expression" dxfId="1" priority="8">
      <formula>K17=0</formula>
    </cfRule>
  </conditionalFormatting>
  <conditionalFormatting sqref="K31:R35">
    <cfRule type="expression" dxfId="0" priority="5">
      <formula>K31=0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7349B-D2F8-4D57-9160-A17D8162A9A5}">
  <dimension ref="A1:AM39"/>
  <sheetViews>
    <sheetView showGridLines="0" zoomScale="140" zoomScaleNormal="140" workbookViewId="0">
      <pane xSplit="2" ySplit="2" topLeftCell="C7" activePane="bottomRight" state="frozen"/>
      <selection pane="topRight" activeCell="C1" sqref="C1"/>
      <selection pane="bottomLeft" activeCell="A3" sqref="A3"/>
      <selection pane="bottomRight" activeCell="J11" sqref="J11"/>
    </sheetView>
  </sheetViews>
  <sheetFormatPr defaultColWidth="0" defaultRowHeight="0" customHeight="1" zeroHeight="1" x14ac:dyDescent="0.25"/>
  <cols>
    <col min="1" max="1" width="3.625" bestFit="1" customWidth="1"/>
    <col min="2" max="2" width="12.375" customWidth="1"/>
    <col min="3" max="3" width="5.375" bestFit="1" customWidth="1"/>
    <col min="4" max="4" width="5.125" bestFit="1" customWidth="1"/>
    <col min="5" max="5" width="7.125" bestFit="1" customWidth="1"/>
    <col min="6" max="6" width="11.5" bestFit="1" customWidth="1"/>
    <col min="7" max="7" width="5.375" bestFit="1" customWidth="1"/>
    <col min="8" max="8" width="5.375" customWidth="1"/>
    <col min="9" max="9" width="7.125" bestFit="1" customWidth="1"/>
    <col min="10" max="10" width="11.5" bestFit="1" customWidth="1"/>
    <col min="11" max="11" width="5.375" bestFit="1" customWidth="1"/>
    <col min="12" max="12" width="5.375" customWidth="1"/>
    <col min="13" max="13" width="7.125" bestFit="1" customWidth="1"/>
    <col min="14" max="14" width="11.5" bestFit="1" customWidth="1"/>
    <col min="15" max="15" width="5.375" bestFit="1" customWidth="1"/>
    <col min="16" max="16" width="5.375" customWidth="1"/>
    <col min="17" max="17" width="7.125" bestFit="1" customWidth="1"/>
    <col min="18" max="18" width="11.5" bestFit="1" customWidth="1"/>
    <col min="19" max="19" width="5.375" bestFit="1" customWidth="1"/>
    <col min="20" max="20" width="5.375" customWidth="1"/>
    <col min="21" max="21" width="7.125" bestFit="1" customWidth="1"/>
    <col min="22" max="22" width="11.5" bestFit="1" customWidth="1"/>
    <col min="23" max="23" width="5.375" bestFit="1" customWidth="1"/>
    <col min="24" max="24" width="5.375" customWidth="1"/>
    <col min="25" max="25" width="7.125" bestFit="1" customWidth="1"/>
    <col min="26" max="26" width="11.5" bestFit="1" customWidth="1"/>
    <col min="27" max="27" width="5.375" bestFit="1" customWidth="1"/>
    <col min="28" max="28" width="5.375" customWidth="1"/>
    <col min="29" max="29" width="7.125" bestFit="1" customWidth="1"/>
    <col min="30" max="30" width="11.5" bestFit="1" customWidth="1"/>
    <col min="31" max="31" width="8.375" bestFit="1" customWidth="1"/>
    <col min="32" max="32" width="12.125" bestFit="1" customWidth="1"/>
    <col min="33" max="33" width="5.5" bestFit="1" customWidth="1"/>
    <col min="34" max="34" width="5.875" style="98" customWidth="1"/>
    <col min="36" max="36" width="13" hidden="1" customWidth="1"/>
    <col min="37" max="37" width="19.125" hidden="1" customWidth="1"/>
    <col min="38" max="38" width="14.125" hidden="1" customWidth="1"/>
    <col min="39" max="39" width="14.125" hidden="1"/>
  </cols>
  <sheetData>
    <row r="1" spans="1:34" ht="15.75" x14ac:dyDescent="0.25">
      <c r="A1" s="53"/>
      <c r="B1" s="47"/>
      <c r="C1" s="373" t="s">
        <v>379</v>
      </c>
      <c r="D1" s="374"/>
      <c r="E1" s="374"/>
      <c r="F1" s="375"/>
      <c r="G1" s="379" t="s">
        <v>380</v>
      </c>
      <c r="H1" s="380"/>
      <c r="I1" s="380"/>
      <c r="J1" s="444"/>
      <c r="K1" s="445" t="s">
        <v>381</v>
      </c>
      <c r="L1" s="445"/>
      <c r="M1" s="445"/>
      <c r="N1" s="446"/>
      <c r="O1" s="447" t="s">
        <v>382</v>
      </c>
      <c r="P1" s="448"/>
      <c r="Q1" s="448"/>
      <c r="R1" s="449"/>
      <c r="S1" s="363" t="s">
        <v>15</v>
      </c>
      <c r="T1" s="364"/>
      <c r="U1" s="364"/>
      <c r="V1" s="450"/>
      <c r="W1" s="365" t="s">
        <v>16</v>
      </c>
      <c r="X1" s="366"/>
      <c r="Y1" s="366"/>
      <c r="Z1" s="443"/>
      <c r="AA1" s="344" t="s">
        <v>383</v>
      </c>
      <c r="AB1" s="345"/>
      <c r="AC1" s="345"/>
      <c r="AD1" s="430"/>
      <c r="AE1" s="253" t="s">
        <v>384</v>
      </c>
      <c r="AF1" s="340" t="s">
        <v>385</v>
      </c>
      <c r="AG1" s="309"/>
      <c r="AH1" s="257"/>
    </row>
    <row r="2" spans="1:34" ht="16.5" thickBot="1" x14ac:dyDescent="0.3">
      <c r="A2" s="156"/>
      <c r="B2" s="290" t="s">
        <v>21</v>
      </c>
      <c r="C2" s="292" t="s">
        <v>385</v>
      </c>
      <c r="D2" s="293" t="s">
        <v>386</v>
      </c>
      <c r="E2" s="293" t="s">
        <v>387</v>
      </c>
      <c r="F2" s="294" t="s">
        <v>378</v>
      </c>
      <c r="G2" s="295" t="s">
        <v>385</v>
      </c>
      <c r="H2" s="296" t="s">
        <v>386</v>
      </c>
      <c r="I2" s="296" t="s">
        <v>387</v>
      </c>
      <c r="J2" s="297" t="s">
        <v>378</v>
      </c>
      <c r="K2" s="298" t="s">
        <v>385</v>
      </c>
      <c r="L2" s="298" t="s">
        <v>386</v>
      </c>
      <c r="M2" s="298" t="s">
        <v>387</v>
      </c>
      <c r="N2" s="299" t="s">
        <v>378</v>
      </c>
      <c r="O2" s="300" t="s">
        <v>385</v>
      </c>
      <c r="P2" s="301" t="s">
        <v>386</v>
      </c>
      <c r="Q2" s="301" t="s">
        <v>387</v>
      </c>
      <c r="R2" s="302" t="s">
        <v>378</v>
      </c>
      <c r="S2" s="303" t="s">
        <v>385</v>
      </c>
      <c r="T2" s="304" t="s">
        <v>386</v>
      </c>
      <c r="U2" s="304" t="s">
        <v>387</v>
      </c>
      <c r="V2" s="305" t="s">
        <v>378</v>
      </c>
      <c r="W2" s="306" t="s">
        <v>385</v>
      </c>
      <c r="X2" s="307" t="s">
        <v>386</v>
      </c>
      <c r="Y2" s="307" t="s">
        <v>387</v>
      </c>
      <c r="Z2" s="308" t="s">
        <v>378</v>
      </c>
      <c r="AA2" s="324" t="s">
        <v>385</v>
      </c>
      <c r="AB2" s="325" t="s">
        <v>386</v>
      </c>
      <c r="AC2" s="325" t="s">
        <v>387</v>
      </c>
      <c r="AD2" s="326" t="s">
        <v>378</v>
      </c>
      <c r="AE2" s="244" t="s">
        <v>386</v>
      </c>
      <c r="AF2" s="291" t="s">
        <v>378</v>
      </c>
      <c r="AG2" s="310" t="s">
        <v>388</v>
      </c>
      <c r="AH2" s="257"/>
    </row>
    <row r="3" spans="1:34" ht="15.75" x14ac:dyDescent="0.25">
      <c r="A3" s="431" t="s">
        <v>28</v>
      </c>
      <c r="B3" s="451" t="str">
        <f>IF(Entries!B3="","",Entries!B3)</f>
        <v/>
      </c>
      <c r="C3" s="158" t="str">
        <f>IF(SUM(Humorous!M4:M7)=0,"",SUM(Humorous!M4:M7))</f>
        <v/>
      </c>
      <c r="D3" s="158" t="str">
        <f>IF(C3="","",AVERAGE(Humorous!$L4:$L7))</f>
        <v/>
      </c>
      <c r="E3" s="157" t="str">
        <f>IF(C3="","",-SUM(Humorous!P4:P7)*penalty_points)</f>
        <v/>
      </c>
      <c r="F3" s="158" t="str">
        <f>IF(C3="","",C3+E3)</f>
        <v/>
      </c>
      <c r="G3" s="66" t="str">
        <f>IF(SUM(Dramatic!M4:M7)=0,"",SUM(Dramatic!M4:M7))</f>
        <v/>
      </c>
      <c r="H3" s="320" t="str">
        <f>IF(G3="","",AVERAGE(Dramatic!$L4:$L7))</f>
        <v/>
      </c>
      <c r="I3" s="159" t="str">
        <f>IF(G3="","",-SUM(Dramatic!P4:P7)*penalty_points)</f>
        <v/>
      </c>
      <c r="J3" s="67" t="str">
        <f>IF(G3="","",G3+I3)</f>
        <v/>
      </c>
      <c r="K3" s="158" t="str">
        <f>IF(SUM(Classical!M4:M7)=0,"",SUM(Classical!M4:M7))</f>
        <v/>
      </c>
      <c r="L3" s="320" t="str">
        <f>IF(K3="","",AVERAGE(Classical!$L4:$L7))</f>
        <v/>
      </c>
      <c r="M3" s="159" t="str">
        <f>IF(K3="","",-SUM(Classical!P4:P7)*penalty_points)</f>
        <v/>
      </c>
      <c r="N3" s="67" t="str">
        <f>IF(K3="","",K3+M3)</f>
        <v/>
      </c>
      <c r="O3" s="158" t="str">
        <f>IF(SUM(Contemporary!M4:M7)=0,"",SUM(Contemporary!M4:M7))</f>
        <v/>
      </c>
      <c r="P3" s="320" t="str">
        <f>IF(O3="","",AVERAGE(Contemporary!$L4:$L7))</f>
        <v/>
      </c>
      <c r="Q3" s="159" t="str">
        <f>IF(O3="","",-SUM(Contemporary!P4:P7)*penalty_points)</f>
        <v/>
      </c>
      <c r="R3" s="67" t="str">
        <f>IF(O3="","",O3+Q3)</f>
        <v/>
      </c>
      <c r="S3" s="158" t="str">
        <f>IF(SUM(Pantomime!M4:M7)=0,"",SUM(Pantomime!M4:M7))</f>
        <v/>
      </c>
      <c r="T3" s="320" t="str">
        <f>IF(S3="","",AVERAGE(Pantomime!$L4:$L7))</f>
        <v/>
      </c>
      <c r="U3" s="159" t="str">
        <f>IF(S3="","",-SUM(Pantomime!P4:P7)*penalty_points)</f>
        <v/>
      </c>
      <c r="V3" s="67" t="str">
        <f>IF(S3="","",S3+U3)</f>
        <v/>
      </c>
      <c r="W3" s="158" t="str">
        <f>IF(SUM(Musical!M4:M7)=0,"",SUM(Musical!M4:M7))</f>
        <v/>
      </c>
      <c r="X3" s="320" t="str">
        <f>IF(W3="","",AVERAGE(Musical!$L4:$L7))</f>
        <v/>
      </c>
      <c r="Y3" s="159" t="str">
        <f>IF(W3="","",SUM(Musical!P4:P7)*penalty_points)</f>
        <v/>
      </c>
      <c r="Z3" s="67" t="str">
        <f>IF(W3="","",W3-Y3)</f>
        <v/>
      </c>
      <c r="AA3" s="160" t="str">
        <f>IF(SUM('One Act'!M4)=0,"",'One Act'!M4)</f>
        <v/>
      </c>
      <c r="AB3" s="157" t="str">
        <f>'One Act'!L4</f>
        <v/>
      </c>
      <c r="AC3" s="159" t="str">
        <f>IF(AA3="","",-'One Act'!K4*penalty_points_play)</f>
        <v/>
      </c>
      <c r="AD3" s="161" t="str">
        <f>IF(AA3="","",AA3+AC3)</f>
        <v/>
      </c>
      <c r="AE3" s="321" t="str">
        <f>IFERROR(AVERAGE(D3,H3,L3,P3,T3,X3,AB3),"")</f>
        <v/>
      </c>
      <c r="AF3" s="190" t="str">
        <f>IF(SUM(F3,J3,N3,R3,V3,Z3,AD3)=0,"",SUM(F3,J3,S3,R3,V3,Z3,AD3))</f>
        <v/>
      </c>
      <c r="AG3" s="209" t="str">
        <f>IFERROR(_xlfn.RANK.EQ($AF3,$AF$3:$AF$35,0)+COUNTIFS($AF$3:$AF$35,$AF3,$AE$3:$AE$35,"&lt;"&amp;$AE3),"")</f>
        <v/>
      </c>
      <c r="AH3" s="257"/>
    </row>
    <row r="4" spans="1:34" ht="15.75" x14ac:dyDescent="0.25">
      <c r="A4" s="432"/>
      <c r="B4" s="452"/>
      <c r="C4" s="66"/>
      <c r="D4" s="158"/>
      <c r="E4" s="159"/>
      <c r="F4" s="158"/>
      <c r="G4" s="66"/>
      <c r="H4" s="158"/>
      <c r="I4" s="159"/>
      <c r="J4" s="67"/>
      <c r="K4" s="158"/>
      <c r="L4" s="158"/>
      <c r="M4" s="159"/>
      <c r="N4" s="67"/>
      <c r="O4" s="158"/>
      <c r="P4" s="158"/>
      <c r="Q4" s="159"/>
      <c r="R4" s="67"/>
      <c r="S4" s="158"/>
      <c r="T4" s="158"/>
      <c r="U4" s="159"/>
      <c r="V4" s="67"/>
      <c r="W4" s="158"/>
      <c r="X4" s="158"/>
      <c r="Y4" s="159"/>
      <c r="Z4" s="67"/>
      <c r="AA4" s="160"/>
      <c r="AB4" s="159"/>
      <c r="AC4" s="162"/>
      <c r="AD4" s="163"/>
      <c r="AE4" s="66"/>
      <c r="AF4" s="158"/>
      <c r="AG4" s="209"/>
      <c r="AH4" s="257"/>
    </row>
    <row r="5" spans="1:34" ht="15.75" x14ac:dyDescent="0.25">
      <c r="A5" s="432"/>
      <c r="B5" s="452"/>
      <c r="C5" s="66"/>
      <c r="D5" s="158"/>
      <c r="E5" s="159"/>
      <c r="F5" s="158"/>
      <c r="G5" s="66"/>
      <c r="H5" s="158"/>
      <c r="I5" s="159"/>
      <c r="J5" s="67"/>
      <c r="K5" s="158"/>
      <c r="L5" s="158"/>
      <c r="M5" s="159"/>
      <c r="N5" s="67"/>
      <c r="O5" s="158"/>
      <c r="P5" s="158"/>
      <c r="Q5" s="159"/>
      <c r="R5" s="67"/>
      <c r="S5" s="158"/>
      <c r="T5" s="158"/>
      <c r="U5" s="159"/>
      <c r="V5" s="67"/>
      <c r="W5" s="158"/>
      <c r="X5" s="158"/>
      <c r="Y5" s="159"/>
      <c r="Z5" s="67"/>
      <c r="AA5" s="160"/>
      <c r="AB5" s="159"/>
      <c r="AC5" s="162"/>
      <c r="AD5" s="163"/>
      <c r="AE5" s="66"/>
      <c r="AF5" s="158"/>
      <c r="AG5" s="209"/>
      <c r="AH5" s="257"/>
    </row>
    <row r="6" spans="1:34" ht="15.75" x14ac:dyDescent="0.25">
      <c r="A6" s="433"/>
      <c r="B6" s="453"/>
      <c r="C6" s="66"/>
      <c r="D6" s="158"/>
      <c r="E6" s="159"/>
      <c r="F6" s="158"/>
      <c r="G6" s="66"/>
      <c r="H6" s="158"/>
      <c r="I6" s="159"/>
      <c r="J6" s="67"/>
      <c r="K6" s="158"/>
      <c r="L6" s="158"/>
      <c r="M6" s="159"/>
      <c r="N6" s="67"/>
      <c r="O6" s="158"/>
      <c r="P6" s="158"/>
      <c r="Q6" s="159"/>
      <c r="R6" s="67"/>
      <c r="S6" s="158"/>
      <c r="T6" s="158"/>
      <c r="U6" s="159"/>
      <c r="V6" s="67"/>
      <c r="W6" s="158"/>
      <c r="X6" s="158"/>
      <c r="Y6" s="159"/>
      <c r="Z6" s="67"/>
      <c r="AA6" s="160"/>
      <c r="AB6" s="159"/>
      <c r="AC6" s="162"/>
      <c r="AD6" s="163"/>
      <c r="AE6" s="66"/>
      <c r="AF6" s="158"/>
      <c r="AG6" s="209"/>
      <c r="AH6" s="257"/>
    </row>
    <row r="7" spans="1:34" ht="15.75" x14ac:dyDescent="0.25">
      <c r="A7" s="434" t="s">
        <v>66</v>
      </c>
      <c r="B7" s="454" t="str">
        <f>IF(Entries!B7="","",Entries!B7)</f>
        <v/>
      </c>
      <c r="C7" s="82" t="str">
        <f>IF(SUM(Humorous!M8:M11)=0,"",SUM(Humorous!M8:M11))</f>
        <v/>
      </c>
      <c r="D7" s="323" t="str">
        <f>IF(C7="","",AVERAGE(Humorous!$L8:$L11))</f>
        <v/>
      </c>
      <c r="E7" s="164" t="str">
        <f>IF(C7="","",-SUM(Humorous!P8:P11)*penalty_points)</f>
        <v/>
      </c>
      <c r="F7" s="165" t="str">
        <f>IF(C7="","",C7+E7)</f>
        <v/>
      </c>
      <c r="G7" s="82" t="str">
        <f>IF(SUM(Dramatic!M8:M11)=0,"",SUM(Dramatic!M8:M11))</f>
        <v/>
      </c>
      <c r="H7" s="165" t="str">
        <f>IF(G7="","",AVERAGE(Dramatic!$L8:$L11))</f>
        <v/>
      </c>
      <c r="I7" s="164" t="str">
        <f>IF(G7="","",-SUM(Dramatic!P8:P11)*penalty_points)</f>
        <v/>
      </c>
      <c r="J7" s="83" t="str">
        <f>IF(G7="","",G7+I7)</f>
        <v/>
      </c>
      <c r="K7" s="165" t="str">
        <f>IF(SUM(Classical!M8:M11)=0,"",SUM(Classical!M8:M11))</f>
        <v/>
      </c>
      <c r="L7" s="165" t="str">
        <f>IF(K7="","",AVERAGE(Classical!$L8:$L11))</f>
        <v/>
      </c>
      <c r="M7" s="164" t="str">
        <f>IF(K7="","",-SUM(Classical!P8:P11)*penalty_points)</f>
        <v/>
      </c>
      <c r="N7" s="83" t="str">
        <f>IF(K7="","",K7+M7)</f>
        <v/>
      </c>
      <c r="O7" s="165" t="str">
        <f>IF(SUM(Contemporary!M8:M11)=0,"",SUM(Contemporary!M8:M11))</f>
        <v/>
      </c>
      <c r="P7" s="165" t="str">
        <f>IF(O7="","",AVERAGE(Contemporary!$L8:$L11))</f>
        <v/>
      </c>
      <c r="Q7" s="164" t="str">
        <f>IF(O7="","",-SUM(Contemporary!P8:P11)*penalty_points)</f>
        <v/>
      </c>
      <c r="R7" s="83" t="str">
        <f>IF(O7="","",O7+Q7)</f>
        <v/>
      </c>
      <c r="S7" s="165" t="str">
        <f>IF(SUM(Pantomime!M8:M11)=0,"",SUM(Pantomime!M8:M11))</f>
        <v/>
      </c>
      <c r="T7" s="165" t="str">
        <f>IF(S7="","",AVERAGE(Pantomime!$L8:$L11))</f>
        <v/>
      </c>
      <c r="U7" s="164" t="str">
        <f>IF(S7="","",-SUM(Pantomime!P8:P11)*penalty_points)</f>
        <v/>
      </c>
      <c r="V7" s="83" t="str">
        <f>IF(S7="","",S7+U7)</f>
        <v/>
      </c>
      <c r="W7" s="165" t="str">
        <f>IF(SUM(Musical!M8:M11)=0,"",SUM(Musical!M8:M11))</f>
        <v/>
      </c>
      <c r="X7" s="165" t="str">
        <f>IF(W7="","",AVERAGE(Musical!$L8:$L11))</f>
        <v/>
      </c>
      <c r="Y7" s="164" t="str">
        <f>IF(W7="","",SUM(Musical!P8:P11)*penalty_points)</f>
        <v/>
      </c>
      <c r="Z7" s="83" t="str">
        <f>IF(W7="","",W7-Y7)</f>
        <v/>
      </c>
      <c r="AA7" s="166" t="str">
        <f>IF(SUM('One Act'!M8)=0,"",'One Act'!M8)</f>
        <v/>
      </c>
      <c r="AB7" s="164" t="str">
        <f>'One Act'!L8</f>
        <v/>
      </c>
      <c r="AC7" s="164" t="str">
        <f>IF(AA7="","",-'One Act'!K8*penalty_points_play)</f>
        <v/>
      </c>
      <c r="AD7" s="137" t="str">
        <f>IF(AA7="","",AA7+AC7)</f>
        <v/>
      </c>
      <c r="AE7" s="322" t="str">
        <f>IFERROR(AVERAGE(D7,H7,L7,P7,T7,X7,AB7),"")</f>
        <v/>
      </c>
      <c r="AF7" s="197" t="str">
        <f>IF(SUM(F7,J7,N7,R7,V7,Z7,AD7)=0,"",SUM(F7,J7,S7,R7,V7,Z7,AD7))</f>
        <v/>
      </c>
      <c r="AG7" s="311" t="str">
        <f>IFERROR(_xlfn.RANK.EQ($AF7,$AF$3:$AF$35,0)+ COUNTIFS($AF$3:$AF$35,$AF7,$AE$3:$AE$35, "&lt;" &amp;$AE7),"")</f>
        <v/>
      </c>
      <c r="AH7" s="257"/>
    </row>
    <row r="8" spans="1:34" ht="15.75" x14ac:dyDescent="0.25">
      <c r="A8" s="435"/>
      <c r="B8" s="455"/>
      <c r="C8" s="82"/>
      <c r="D8" s="165"/>
      <c r="E8" s="164"/>
      <c r="F8" s="165"/>
      <c r="G8" s="82"/>
      <c r="H8" s="165"/>
      <c r="I8" s="164"/>
      <c r="J8" s="83"/>
      <c r="K8" s="165"/>
      <c r="L8" s="165"/>
      <c r="M8" s="164"/>
      <c r="N8" s="83"/>
      <c r="O8" s="165"/>
      <c r="P8" s="165"/>
      <c r="Q8" s="164"/>
      <c r="R8" s="83"/>
      <c r="S8" s="165"/>
      <c r="T8" s="165"/>
      <c r="U8" s="164"/>
      <c r="V8" s="83"/>
      <c r="W8" s="165"/>
      <c r="X8" s="165"/>
      <c r="Y8" s="164"/>
      <c r="Z8" s="83"/>
      <c r="AA8" s="166"/>
      <c r="AB8" s="164"/>
      <c r="AC8" s="164"/>
      <c r="AD8" s="137"/>
      <c r="AE8" s="82"/>
      <c r="AF8" s="165"/>
      <c r="AG8" s="311"/>
      <c r="AH8" s="257"/>
    </row>
    <row r="9" spans="1:34" ht="15.75" x14ac:dyDescent="0.25">
      <c r="A9" s="435"/>
      <c r="B9" s="455"/>
      <c r="C9" s="82"/>
      <c r="D9" s="165"/>
      <c r="E9" s="164"/>
      <c r="F9" s="165"/>
      <c r="G9" s="82"/>
      <c r="H9" s="165"/>
      <c r="I9" s="164"/>
      <c r="J9" s="83"/>
      <c r="K9" s="165"/>
      <c r="L9" s="165"/>
      <c r="M9" s="164"/>
      <c r="N9" s="83"/>
      <c r="O9" s="165"/>
      <c r="P9" s="165"/>
      <c r="Q9" s="164"/>
      <c r="R9" s="83"/>
      <c r="S9" s="165"/>
      <c r="T9" s="165"/>
      <c r="U9" s="164"/>
      <c r="V9" s="83"/>
      <c r="W9" s="165"/>
      <c r="X9" s="165"/>
      <c r="Y9" s="164"/>
      <c r="Z9" s="83"/>
      <c r="AA9" s="166"/>
      <c r="AB9" s="164"/>
      <c r="AC9" s="164"/>
      <c r="AD9" s="137"/>
      <c r="AE9" s="82"/>
      <c r="AF9" s="165"/>
      <c r="AG9" s="311"/>
      <c r="AH9" s="257"/>
    </row>
    <row r="10" spans="1:34" ht="15.75" x14ac:dyDescent="0.25">
      <c r="A10" s="436"/>
      <c r="B10" s="456"/>
      <c r="C10" s="82"/>
      <c r="D10" s="165"/>
      <c r="E10" s="164"/>
      <c r="F10" s="165"/>
      <c r="G10" s="82"/>
      <c r="H10" s="165"/>
      <c r="I10" s="164"/>
      <c r="J10" s="83"/>
      <c r="K10" s="165"/>
      <c r="L10" s="165"/>
      <c r="M10" s="164"/>
      <c r="N10" s="83"/>
      <c r="O10" s="165"/>
      <c r="P10" s="165"/>
      <c r="Q10" s="164"/>
      <c r="R10" s="83"/>
      <c r="S10" s="165"/>
      <c r="T10" s="165"/>
      <c r="U10" s="164"/>
      <c r="V10" s="83"/>
      <c r="W10" s="165"/>
      <c r="X10" s="165"/>
      <c r="Y10" s="164"/>
      <c r="Z10" s="83"/>
      <c r="AA10" s="166"/>
      <c r="AB10" s="164"/>
      <c r="AC10" s="164"/>
      <c r="AD10" s="137"/>
      <c r="AE10" s="82"/>
      <c r="AF10" s="165"/>
      <c r="AG10" s="311"/>
      <c r="AH10" s="257"/>
    </row>
    <row r="11" spans="1:34" ht="15.75" x14ac:dyDescent="0.25">
      <c r="A11" s="437" t="s">
        <v>105</v>
      </c>
      <c r="B11" s="457" t="str">
        <f>IF(Entries!B11="","",Entries!B11)</f>
        <v/>
      </c>
      <c r="C11" s="91" t="str">
        <f>IF(SUM(Humorous!M12:M15)=0,"",SUM(Humorous!M12:M15))</f>
        <v/>
      </c>
      <c r="D11" s="168" t="str">
        <f>IF(C11="","",AVERAGE(Humorous!$L12:$L15))</f>
        <v/>
      </c>
      <c r="E11" s="167" t="str">
        <f>IF(C11="","",-SUM(Humorous!P12:P15)*penalty_points)</f>
        <v/>
      </c>
      <c r="F11" s="168" t="str">
        <f>IF(C11="","",C11+E11)</f>
        <v/>
      </c>
      <c r="G11" s="91" t="str">
        <f>IF(SUM(Dramatic!M12:M15)=0,"",SUM(Dramatic!M12:M15))</f>
        <v/>
      </c>
      <c r="H11" s="168" t="str">
        <f>IF(G11="","",AVERAGE(Dramatic!$L12:$L15))</f>
        <v/>
      </c>
      <c r="I11" s="167" t="str">
        <f>IF(G11="","",-SUM(Dramatic!P12:P15)*penalty_points)</f>
        <v/>
      </c>
      <c r="J11" s="92" t="str">
        <f>IF(G11="","",G11+I11)</f>
        <v/>
      </c>
      <c r="K11" s="168" t="str">
        <f>IF(SUM(Classical!M12:M15)=0,"",SUM(Classical!M12:M15))</f>
        <v/>
      </c>
      <c r="L11" s="168" t="str">
        <f>IF(K11="","",AVERAGE(Classical!$L12:$L15))</f>
        <v/>
      </c>
      <c r="M11" s="167" t="str">
        <f>IF(K11="","",-SUM(Classical!P12:P15)*penalty_points)</f>
        <v/>
      </c>
      <c r="N11" s="92" t="str">
        <f>IF(K11="","",K11+M11)</f>
        <v/>
      </c>
      <c r="O11" s="168" t="str">
        <f>IF(SUM(Contemporary!M12:M15)=0,"",SUM(Contemporary!M12:M15))</f>
        <v/>
      </c>
      <c r="P11" s="168" t="str">
        <f>IF(O11="","",AVERAGE(Contemporary!$L12:$L15))</f>
        <v/>
      </c>
      <c r="Q11" s="167" t="str">
        <f>IF(O11="","",-SUM(Contemporary!P12:P15)*penalty_points)</f>
        <v/>
      </c>
      <c r="R11" s="92" t="str">
        <f>IF(O11="","",O11+Q11)</f>
        <v/>
      </c>
      <c r="S11" s="168" t="str">
        <f>IF(SUM(Pantomime!M12:M15)=0,"",SUM(Pantomime!M12:M15))</f>
        <v/>
      </c>
      <c r="T11" s="168" t="str">
        <f>IF(S11="","",AVERAGE(Pantomime!$L12:$L15))</f>
        <v/>
      </c>
      <c r="U11" s="167" t="str">
        <f>IF(S11="","",-SUM(Pantomime!P12:P15)*penalty_points)</f>
        <v/>
      </c>
      <c r="V11" s="92" t="str">
        <f>IF(S11="","",S11+U11)</f>
        <v/>
      </c>
      <c r="W11" s="168" t="str">
        <f>IF(SUM(Musical!M12:M15)=0,"",SUM(Musical!M12:M15))</f>
        <v/>
      </c>
      <c r="X11" s="168" t="str">
        <f>IF(W11="","",AVERAGE(Musical!$L12:$L15))</f>
        <v/>
      </c>
      <c r="Y11" s="167" t="str">
        <f>IF(W11="","",SUM(Musical!P12:P15)*penalty_points)</f>
        <v/>
      </c>
      <c r="Z11" s="92" t="str">
        <f>IF(W11="","",W11-Y11)</f>
        <v/>
      </c>
      <c r="AA11" s="169" t="str">
        <f>IF(SUM('One Act'!M12)=0,"",'One Act'!M12)</f>
        <v/>
      </c>
      <c r="AB11" s="167" t="str">
        <f>'One Act'!L12</f>
        <v/>
      </c>
      <c r="AC11" s="167" t="str">
        <f>IF(AA11="","",-'One Act'!K12*penalty_points_play)</f>
        <v/>
      </c>
      <c r="AD11" s="138" t="str">
        <f>IF(AA11="","",AA11+AC11)</f>
        <v/>
      </c>
      <c r="AE11" s="329" t="str">
        <f>IFERROR(AVERAGE(D11,H11,L11,P11,T11,X11,AB11),"")</f>
        <v/>
      </c>
      <c r="AF11" s="191" t="str">
        <f>IF(SUM(F11,J11,N11,R11,V11,Z11,AD11)=0,"",SUM(F11,J11,S11,R11,V11,Z11,AD11))</f>
        <v/>
      </c>
      <c r="AG11" s="312" t="str">
        <f>IFERROR(_xlfn.RANK.EQ($AF11,$AF$3:$AF$35,0)+ COUNTIFS($AF$3:$AF$35,$AF11,$AE$3:$AE$35, "&lt;" &amp;$AE11),"")</f>
        <v/>
      </c>
      <c r="AH11" s="257"/>
    </row>
    <row r="12" spans="1:34" ht="15.75" x14ac:dyDescent="0.25">
      <c r="A12" s="438"/>
      <c r="B12" s="458"/>
      <c r="C12" s="91"/>
      <c r="D12" s="168"/>
      <c r="E12" s="167"/>
      <c r="F12" s="168"/>
      <c r="G12" s="91"/>
      <c r="H12" s="168"/>
      <c r="I12" s="167"/>
      <c r="J12" s="92"/>
      <c r="K12" s="168"/>
      <c r="L12" s="168"/>
      <c r="M12" s="167"/>
      <c r="N12" s="92"/>
      <c r="O12" s="168"/>
      <c r="P12" s="168"/>
      <c r="Q12" s="167"/>
      <c r="R12" s="92"/>
      <c r="S12" s="168"/>
      <c r="T12" s="168"/>
      <c r="U12" s="167"/>
      <c r="V12" s="92"/>
      <c r="W12" s="168"/>
      <c r="X12" s="168"/>
      <c r="Y12" s="167"/>
      <c r="Z12" s="92"/>
      <c r="AA12" s="169"/>
      <c r="AB12" s="167"/>
      <c r="AC12" s="167"/>
      <c r="AD12" s="138"/>
      <c r="AE12" s="91"/>
      <c r="AF12" s="191"/>
      <c r="AG12" s="312"/>
      <c r="AH12" s="257"/>
    </row>
    <row r="13" spans="1:34" ht="15.75" x14ac:dyDescent="0.25">
      <c r="A13" s="438"/>
      <c r="B13" s="458"/>
      <c r="C13" s="91"/>
      <c r="D13" s="168"/>
      <c r="E13" s="167"/>
      <c r="F13" s="168"/>
      <c r="G13" s="91"/>
      <c r="H13" s="168"/>
      <c r="I13" s="167"/>
      <c r="J13" s="92"/>
      <c r="K13" s="168"/>
      <c r="L13" s="168"/>
      <c r="M13" s="167"/>
      <c r="N13" s="92"/>
      <c r="O13" s="168"/>
      <c r="P13" s="168"/>
      <c r="Q13" s="167"/>
      <c r="R13" s="92"/>
      <c r="S13" s="168"/>
      <c r="T13" s="168"/>
      <c r="U13" s="167"/>
      <c r="V13" s="92"/>
      <c r="W13" s="168"/>
      <c r="X13" s="168"/>
      <c r="Y13" s="167"/>
      <c r="Z13" s="92"/>
      <c r="AA13" s="169"/>
      <c r="AB13" s="167"/>
      <c r="AC13" s="167"/>
      <c r="AD13" s="138"/>
      <c r="AE13" s="91"/>
      <c r="AF13" s="191"/>
      <c r="AG13" s="312"/>
      <c r="AH13" s="257"/>
    </row>
    <row r="14" spans="1:34" ht="15.75" x14ac:dyDescent="0.25">
      <c r="A14" s="439"/>
      <c r="B14" s="459"/>
      <c r="C14" s="91"/>
      <c r="D14" s="168"/>
      <c r="E14" s="167"/>
      <c r="F14" s="168"/>
      <c r="G14" s="91"/>
      <c r="H14" s="168"/>
      <c r="I14" s="167"/>
      <c r="J14" s="92"/>
      <c r="K14" s="168"/>
      <c r="L14" s="168"/>
      <c r="M14" s="167"/>
      <c r="N14" s="92"/>
      <c r="O14" s="168"/>
      <c r="P14" s="168"/>
      <c r="Q14" s="167"/>
      <c r="R14" s="92"/>
      <c r="S14" s="168"/>
      <c r="T14" s="168"/>
      <c r="U14" s="167"/>
      <c r="V14" s="92"/>
      <c r="W14" s="168"/>
      <c r="X14" s="168"/>
      <c r="Y14" s="167"/>
      <c r="Z14" s="92"/>
      <c r="AA14" s="169"/>
      <c r="AB14" s="327"/>
      <c r="AC14" s="167"/>
      <c r="AD14" s="138"/>
      <c r="AE14" s="91"/>
      <c r="AF14" s="191"/>
      <c r="AG14" s="312"/>
      <c r="AH14" s="257"/>
    </row>
    <row r="15" spans="1:34" ht="15.75" x14ac:dyDescent="0.25">
      <c r="A15" s="440" t="s">
        <v>143</v>
      </c>
      <c r="B15" s="460" t="str">
        <f>IF(Entries!B15="","",Entries!B15)</f>
        <v/>
      </c>
      <c r="C15" s="101" t="str">
        <f>IF(SUM(Humorous!M16:M19)=0,"",SUM(Humorous!M16:M19))</f>
        <v/>
      </c>
      <c r="D15" s="171" t="str">
        <f>IF(C15="","",AVERAGE(Humorous!$L16:$L19))</f>
        <v/>
      </c>
      <c r="E15" s="170" t="str">
        <f>IF(C15="","",-SUM(Humorous!P16:P19)*penalty_points)</f>
        <v/>
      </c>
      <c r="F15" s="171" t="str">
        <f>IF(C15="","",C15+E15)</f>
        <v/>
      </c>
      <c r="G15" s="101" t="str">
        <f>IF(SUM(Dramatic!M16:M19)=0,"",SUM(Dramatic!M16:M19))</f>
        <v/>
      </c>
      <c r="H15" s="171" t="str">
        <f>IF(G15="","",AVERAGE(Dramatic!$L16:$L19))</f>
        <v/>
      </c>
      <c r="I15" s="170" t="str">
        <f>IF(G15="","",-SUM(Dramatic!P16:P19)*penalty_points)</f>
        <v/>
      </c>
      <c r="J15" s="102" t="str">
        <f>IF(G15="","",G15+I15)</f>
        <v/>
      </c>
      <c r="K15" s="171" t="str">
        <f>IF(SUM(Classical!M16:M19)=0,"",SUM(Classical!M16:M19))</f>
        <v/>
      </c>
      <c r="L15" s="171" t="str">
        <f>IF(K15="","",AVERAGE(Classical!$L16:$L19))</f>
        <v/>
      </c>
      <c r="M15" s="170" t="str">
        <f>IF(K15="","",-SUM(Classical!P16:P19)*penalty_points)</f>
        <v/>
      </c>
      <c r="N15" s="102" t="str">
        <f>IF(K15="","",K15+M15)</f>
        <v/>
      </c>
      <c r="O15" s="171" t="str">
        <f>IF(SUM(Contemporary!M16:M19)=0,"",SUM(Contemporary!M16:M19))</f>
        <v/>
      </c>
      <c r="P15" s="171" t="str">
        <f>IF(O15="","",AVERAGE(Contemporary!$L16:$L19))</f>
        <v/>
      </c>
      <c r="Q15" s="170" t="str">
        <f>IF(O15="","",-SUM(Contemporary!P16:P19)*penalty_points)</f>
        <v/>
      </c>
      <c r="R15" s="102" t="str">
        <f>IF(O15="","",O15+Q15)</f>
        <v/>
      </c>
      <c r="S15" s="171" t="str">
        <f>IF(SUM(Pantomime!M16:M19)=0,"",SUM(Pantomime!M16:M19))</f>
        <v/>
      </c>
      <c r="T15" s="171" t="str">
        <f>IF(S15="","",AVERAGE(Pantomime!$L16:$L19))</f>
        <v/>
      </c>
      <c r="U15" s="170" t="str">
        <f>IF(S15="","",-SUM(Pantomime!P16:P19)*penalty_points)</f>
        <v/>
      </c>
      <c r="V15" s="102" t="str">
        <f>IF(S15="","",S15+U15)</f>
        <v/>
      </c>
      <c r="W15" s="171" t="str">
        <f>IF(SUM(Musical!M16:M19)=0,"",SUM(Musical!M16:M19))</f>
        <v/>
      </c>
      <c r="X15" s="171" t="str">
        <f>IF(W15="","",AVERAGE(Musical!$L16:$L19))</f>
        <v/>
      </c>
      <c r="Y15" s="170" t="str">
        <f>IF(W15="","",SUM(Musical!P16:P19)*penalty_points)</f>
        <v/>
      </c>
      <c r="Z15" s="102" t="str">
        <f>IF(W15="","",W15-Y15)</f>
        <v/>
      </c>
      <c r="AA15" s="172" t="str">
        <f>IF(SUM('One Act'!M16)=0,"",'One Act'!M16)</f>
        <v/>
      </c>
      <c r="AB15" s="170" t="str">
        <f>'One Act'!L16</f>
        <v/>
      </c>
      <c r="AC15" s="170" t="str">
        <f>IF(AA15="","",-'One Act'!K16*penalty_points_play)</f>
        <v/>
      </c>
      <c r="AD15" s="139" t="str">
        <f>IF(AA15="","",AA15+AC15)</f>
        <v/>
      </c>
      <c r="AE15" s="330" t="str">
        <f>IFERROR(AVERAGE(D15,H15,L15,P15,T15,X15,AB15),"")</f>
        <v/>
      </c>
      <c r="AF15" s="192" t="str">
        <f>IF(SUM(F15,J15,N15,R15,V15,Z15,AD15)=0,"",SUM(F15,J15,S15,R15,V15,Z15,AD15))</f>
        <v/>
      </c>
      <c r="AG15" s="313" t="str">
        <f>IFERROR(_xlfn.RANK.EQ($AF15,$AF$3:$AF$35,0)+ COUNTIFS($AF$3:$AF$35,$AF15,$AE$3:$AE$35, "&lt;" &amp;$AE15),"")</f>
        <v/>
      </c>
      <c r="AH15" s="257"/>
    </row>
    <row r="16" spans="1:34" ht="15.75" x14ac:dyDescent="0.25">
      <c r="A16" s="441"/>
      <c r="B16" s="461"/>
      <c r="C16" s="101"/>
      <c r="D16" s="171"/>
      <c r="E16" s="170"/>
      <c r="F16" s="171"/>
      <c r="G16" s="101"/>
      <c r="H16" s="171"/>
      <c r="I16" s="170"/>
      <c r="J16" s="102"/>
      <c r="K16" s="171"/>
      <c r="L16" s="171"/>
      <c r="M16" s="170"/>
      <c r="N16" s="102"/>
      <c r="O16" s="171"/>
      <c r="P16" s="171"/>
      <c r="Q16" s="170"/>
      <c r="R16" s="102"/>
      <c r="S16" s="171"/>
      <c r="T16" s="171"/>
      <c r="U16" s="170"/>
      <c r="V16" s="102"/>
      <c r="W16" s="171"/>
      <c r="X16" s="171"/>
      <c r="Y16" s="170"/>
      <c r="Z16" s="102"/>
      <c r="AA16" s="172"/>
      <c r="AB16" s="170"/>
      <c r="AC16" s="170"/>
      <c r="AD16" s="139"/>
      <c r="AE16" s="101"/>
      <c r="AF16" s="192"/>
      <c r="AG16" s="313"/>
      <c r="AH16" s="257"/>
    </row>
    <row r="17" spans="1:34" ht="15.75" x14ac:dyDescent="0.25">
      <c r="A17" s="441"/>
      <c r="B17" s="461"/>
      <c r="C17" s="101"/>
      <c r="D17" s="171"/>
      <c r="E17" s="170"/>
      <c r="F17" s="171"/>
      <c r="G17" s="101"/>
      <c r="H17" s="171"/>
      <c r="I17" s="170"/>
      <c r="J17" s="102"/>
      <c r="K17" s="171"/>
      <c r="L17" s="171"/>
      <c r="M17" s="170"/>
      <c r="N17" s="102"/>
      <c r="O17" s="171"/>
      <c r="P17" s="171"/>
      <c r="Q17" s="170"/>
      <c r="R17" s="102"/>
      <c r="S17" s="171"/>
      <c r="T17" s="171"/>
      <c r="U17" s="170"/>
      <c r="V17" s="102"/>
      <c r="W17" s="171"/>
      <c r="X17" s="171"/>
      <c r="Y17" s="170"/>
      <c r="Z17" s="102"/>
      <c r="AA17" s="172"/>
      <c r="AB17" s="170"/>
      <c r="AC17" s="170"/>
      <c r="AD17" s="139"/>
      <c r="AE17" s="101"/>
      <c r="AF17" s="192"/>
      <c r="AG17" s="313"/>
      <c r="AH17" s="257"/>
    </row>
    <row r="18" spans="1:34" ht="15.75" x14ac:dyDescent="0.25">
      <c r="A18" s="442"/>
      <c r="B18" s="462"/>
      <c r="C18" s="101"/>
      <c r="D18" s="171"/>
      <c r="E18" s="170"/>
      <c r="F18" s="171"/>
      <c r="G18" s="101"/>
      <c r="H18" s="171"/>
      <c r="I18" s="170"/>
      <c r="J18" s="102"/>
      <c r="K18" s="171"/>
      <c r="L18" s="171"/>
      <c r="M18" s="170"/>
      <c r="N18" s="102"/>
      <c r="O18" s="171"/>
      <c r="P18" s="171"/>
      <c r="Q18" s="170"/>
      <c r="R18" s="102"/>
      <c r="S18" s="171"/>
      <c r="T18" s="171"/>
      <c r="U18" s="170"/>
      <c r="V18" s="102"/>
      <c r="W18" s="171"/>
      <c r="X18" s="171"/>
      <c r="Y18" s="170"/>
      <c r="Z18" s="102"/>
      <c r="AA18" s="172"/>
      <c r="AB18" s="170"/>
      <c r="AC18" s="170"/>
      <c r="AD18" s="139"/>
      <c r="AE18" s="101"/>
      <c r="AF18" s="192"/>
      <c r="AG18" s="313"/>
      <c r="AH18" s="257"/>
    </row>
    <row r="19" spans="1:34" ht="15.75" x14ac:dyDescent="0.25">
      <c r="A19" s="472" t="s">
        <v>181</v>
      </c>
      <c r="B19" s="476" t="str">
        <f>IF(Entries!B19="","",Entries!B19)</f>
        <v/>
      </c>
      <c r="C19" s="107" t="str">
        <f>IF(SUM(Humorous!M20:M23)=0,"",SUM(Humorous!M20:M23))</f>
        <v/>
      </c>
      <c r="D19" s="174" t="str">
        <f>IF(C19="","",AVERAGE(Humorous!$L20:$L23))</f>
        <v/>
      </c>
      <c r="E19" s="173" t="str">
        <f>IF(C19="","",-SUM(Humorous!P20:P23)*penalty_points)</f>
        <v/>
      </c>
      <c r="F19" s="174" t="str">
        <f>IF(C19="","",C19+E19)</f>
        <v/>
      </c>
      <c r="G19" s="107" t="str">
        <f>IF(SUM(Dramatic!M20:M23)=0,"",SUM(Dramatic!M20:M23))</f>
        <v/>
      </c>
      <c r="H19" s="174" t="str">
        <f>IF(G19="","",AVERAGE(Dramatic!$L20:$L23))</f>
        <v/>
      </c>
      <c r="I19" s="173" t="str">
        <f>IF(G19="","",-SUM(Dramatic!P20:P23)*penalty_points)</f>
        <v/>
      </c>
      <c r="J19" s="108" t="str">
        <f>IF(G19="","",G19+I19)</f>
        <v/>
      </c>
      <c r="K19" s="174" t="str">
        <f>IF(SUM(Classical!M20:M23)=0,"",SUM(Classical!M20:M23))</f>
        <v/>
      </c>
      <c r="L19" s="174" t="str">
        <f>IF(K19="","",AVERAGE(Classical!$L20:$L23))</f>
        <v/>
      </c>
      <c r="M19" s="173" t="str">
        <f>IF(K19="","",-SUM(Classical!P20:P23)*penalty_points)</f>
        <v/>
      </c>
      <c r="N19" s="108" t="str">
        <f>IF(K19="","",K19+M19)</f>
        <v/>
      </c>
      <c r="O19" s="174" t="str">
        <f>IF(SUM(Contemporary!M20:M23)=0,"",SUM(Contemporary!M20:M23))</f>
        <v/>
      </c>
      <c r="P19" s="174" t="str">
        <f>IF(O19="","",AVERAGE(Contemporary!$L20:$L23))</f>
        <v/>
      </c>
      <c r="Q19" s="173" t="str">
        <f>IF(O19="","",-SUM(Contemporary!P20:P23)*penalty_points)</f>
        <v/>
      </c>
      <c r="R19" s="108" t="str">
        <f>IF(O19="","",O19+Q19)</f>
        <v/>
      </c>
      <c r="S19" s="174" t="str">
        <f>IF(SUM(Pantomime!M20:M23)=0,"",SUM(Pantomime!M20:M23))</f>
        <v/>
      </c>
      <c r="T19" s="174" t="str">
        <f>IF(S19="","",AVERAGE(Pantomime!$L20:$L23))</f>
        <v/>
      </c>
      <c r="U19" s="173" t="str">
        <f>IF(S19="","",-SUM(Pantomime!P20:P23)*penalty_points)</f>
        <v/>
      </c>
      <c r="V19" s="108" t="str">
        <f>IF(S19="","",S19+U19)</f>
        <v/>
      </c>
      <c r="W19" s="174" t="str">
        <f>IF(SUM(Musical!M20:M23)=0,"",SUM(Musical!M20:M23))</f>
        <v/>
      </c>
      <c r="X19" s="174" t="str">
        <f>IF(W19="","",AVERAGE(Musical!$L20:$L23))</f>
        <v/>
      </c>
      <c r="Y19" s="173" t="str">
        <f>IF(W19="","",SUM(Musical!P20:P23)*penalty_points)</f>
        <v/>
      </c>
      <c r="Z19" s="108" t="str">
        <f>IF(W19="","",W19-Y19)</f>
        <v/>
      </c>
      <c r="AA19" s="175" t="str">
        <f>IF(SUM('One Act'!M20)=0,"",'One Act'!M20)</f>
        <v/>
      </c>
      <c r="AB19" s="173" t="str">
        <f>'One Act'!L20</f>
        <v/>
      </c>
      <c r="AC19" s="173" t="str">
        <f>IF(AA19="","",-'One Act'!K20*penalty_points_play)</f>
        <v/>
      </c>
      <c r="AD19" s="140" t="str">
        <f>IF(AA19="","",AA19+AC19)</f>
        <v/>
      </c>
      <c r="AE19" s="331" t="str">
        <f>IFERROR(AVERAGE(D19,H19,L19,P19,T19,X19,AB19),"")</f>
        <v/>
      </c>
      <c r="AF19" s="193" t="str">
        <f>IF(SUM(F19,J19,N19,R19,V19,Z19,AD19)=0,"",SUM(F19,J19,S19,R19,V19,Z19,AD19))</f>
        <v/>
      </c>
      <c r="AG19" s="314" t="str">
        <f>IFERROR(_xlfn.RANK.EQ($AF19,$AF$3:$AF$35,0)+ COUNTIFS($AF$3:$AF$35,$AF19,$AE$3:$AE$35, "&lt;" &amp;$AE19),"")</f>
        <v/>
      </c>
      <c r="AH19" s="257"/>
    </row>
    <row r="20" spans="1:34" ht="15.75" x14ac:dyDescent="0.25">
      <c r="A20" s="473"/>
      <c r="B20" s="477"/>
      <c r="C20" s="107"/>
      <c r="D20" s="174"/>
      <c r="E20" s="173"/>
      <c r="F20" s="174"/>
      <c r="G20" s="107"/>
      <c r="H20" s="174"/>
      <c r="I20" s="173"/>
      <c r="J20" s="108"/>
      <c r="K20" s="174"/>
      <c r="L20" s="174"/>
      <c r="M20" s="173"/>
      <c r="N20" s="108"/>
      <c r="O20" s="174"/>
      <c r="P20" s="174"/>
      <c r="Q20" s="173"/>
      <c r="R20" s="108"/>
      <c r="S20" s="174"/>
      <c r="T20" s="174"/>
      <c r="U20" s="173"/>
      <c r="V20" s="108"/>
      <c r="W20" s="174"/>
      <c r="X20" s="174"/>
      <c r="Y20" s="173"/>
      <c r="Z20" s="108"/>
      <c r="AA20" s="175"/>
      <c r="AB20" s="173"/>
      <c r="AC20" s="173"/>
      <c r="AD20" s="140"/>
      <c r="AE20" s="107"/>
      <c r="AF20" s="193"/>
      <c r="AG20" s="314"/>
      <c r="AH20" s="257"/>
    </row>
    <row r="21" spans="1:34" ht="15.75" x14ac:dyDescent="0.25">
      <c r="A21" s="473"/>
      <c r="B21" s="477"/>
      <c r="C21" s="107"/>
      <c r="D21" s="174"/>
      <c r="E21" s="173"/>
      <c r="F21" s="174"/>
      <c r="G21" s="107"/>
      <c r="H21" s="174"/>
      <c r="I21" s="173"/>
      <c r="J21" s="108"/>
      <c r="K21" s="174"/>
      <c r="L21" s="174"/>
      <c r="M21" s="173"/>
      <c r="N21" s="108"/>
      <c r="O21" s="174"/>
      <c r="P21" s="174"/>
      <c r="Q21" s="173"/>
      <c r="R21" s="108"/>
      <c r="S21" s="174"/>
      <c r="T21" s="174"/>
      <c r="U21" s="173"/>
      <c r="V21" s="108"/>
      <c r="W21" s="174"/>
      <c r="X21" s="174"/>
      <c r="Y21" s="173"/>
      <c r="Z21" s="108"/>
      <c r="AA21" s="175"/>
      <c r="AB21" s="173"/>
      <c r="AC21" s="173"/>
      <c r="AD21" s="140"/>
      <c r="AE21" s="107"/>
      <c r="AF21" s="193"/>
      <c r="AG21" s="314"/>
      <c r="AH21" s="257"/>
    </row>
    <row r="22" spans="1:34" ht="15.75" x14ac:dyDescent="0.25">
      <c r="A22" s="474"/>
      <c r="B22" s="478"/>
      <c r="C22" s="107"/>
      <c r="D22" s="174"/>
      <c r="E22" s="173"/>
      <c r="F22" s="174"/>
      <c r="G22" s="107"/>
      <c r="H22" s="174"/>
      <c r="I22" s="173"/>
      <c r="J22" s="108"/>
      <c r="K22" s="174"/>
      <c r="L22" s="174"/>
      <c r="M22" s="173"/>
      <c r="N22" s="108"/>
      <c r="O22" s="174"/>
      <c r="P22" s="174"/>
      <c r="Q22" s="173"/>
      <c r="R22" s="108"/>
      <c r="S22" s="174"/>
      <c r="T22" s="174"/>
      <c r="U22" s="173"/>
      <c r="V22" s="108"/>
      <c r="W22" s="174"/>
      <c r="X22" s="174"/>
      <c r="Y22" s="173"/>
      <c r="Z22" s="108"/>
      <c r="AA22" s="175"/>
      <c r="AB22" s="173"/>
      <c r="AC22" s="173"/>
      <c r="AD22" s="140"/>
      <c r="AE22" s="107"/>
      <c r="AF22" s="193"/>
      <c r="AG22" s="314"/>
      <c r="AH22" s="257"/>
    </row>
    <row r="23" spans="1:34" ht="15.75" x14ac:dyDescent="0.25">
      <c r="A23" s="463" t="s">
        <v>219</v>
      </c>
      <c r="B23" s="479" t="str">
        <f>IF(Entries!B23="","",Entries!B23)</f>
        <v/>
      </c>
      <c r="C23" s="113" t="str">
        <f>IF(SUM(Humorous!M24:M27)=0,"",SUM(Humorous!M24:M27))</f>
        <v/>
      </c>
      <c r="D23" s="177" t="str">
        <f>IF(C23="","",AVERAGE(Humorous!$L24:$L27))</f>
        <v/>
      </c>
      <c r="E23" s="176" t="str">
        <f>IF(C23="","",-SUM(Humorous!P24:P27)*penalty_points)</f>
        <v/>
      </c>
      <c r="F23" s="177" t="str">
        <f>IF(C23="","",C23+E23)</f>
        <v/>
      </c>
      <c r="G23" s="113" t="str">
        <f>IF(SUM(Dramatic!M24:M27)=0,"",SUM(Dramatic!M24:M27))</f>
        <v/>
      </c>
      <c r="H23" s="177" t="str">
        <f>IF(G23="","",AVERAGE(Dramatic!$L24:$L27))</f>
        <v/>
      </c>
      <c r="I23" s="176" t="str">
        <f>IF(G23="","",-SUM(Dramatic!P24:P27)*penalty_points)</f>
        <v/>
      </c>
      <c r="J23" s="114" t="str">
        <f>IF(G23="","",G23+I23)</f>
        <v/>
      </c>
      <c r="K23" s="177" t="str">
        <f>IF(SUM(Classical!M24:M27)=0,"",SUM(Classical!M24:M27))</f>
        <v/>
      </c>
      <c r="L23" s="177" t="str">
        <f>IF(K23="","",AVERAGE(Classical!$L24:$L27))</f>
        <v/>
      </c>
      <c r="M23" s="176" t="str">
        <f>IF(K23="","",-SUM(Classical!P24:P27)*penalty_points)</f>
        <v/>
      </c>
      <c r="N23" s="114" t="str">
        <f>IF(K23="","",K23+M23)</f>
        <v/>
      </c>
      <c r="O23" s="177" t="str">
        <f>IF(SUM(Contemporary!M24:M27)=0,"",SUM(Contemporary!M24:M27))</f>
        <v/>
      </c>
      <c r="P23" s="177" t="str">
        <f>IF(O23="","",AVERAGE(Contemporary!$L24:$L27))</f>
        <v/>
      </c>
      <c r="Q23" s="176" t="str">
        <f>IF(O23="","",-SUM(Contemporary!P24:P27)*penalty_points)</f>
        <v/>
      </c>
      <c r="R23" s="114" t="str">
        <f>IF(O23="","",O23+Q23)</f>
        <v/>
      </c>
      <c r="S23" s="177" t="str">
        <f>IF(SUM(Pantomime!M24:M27)=0,"",SUM(Pantomime!M24:M27))</f>
        <v/>
      </c>
      <c r="T23" s="177" t="str">
        <f>IF(S23="","",AVERAGE(Pantomime!$L24:$L27))</f>
        <v/>
      </c>
      <c r="U23" s="176" t="str">
        <f>IF(S23="","",-SUM(Pantomime!P24:P27)*penalty_points)</f>
        <v/>
      </c>
      <c r="V23" s="114" t="str">
        <f>IF(S23="","",S23+U23)</f>
        <v/>
      </c>
      <c r="W23" s="177" t="str">
        <f>IF(SUM(Musical!M24:M27)=0,"",SUM(Musical!M24:M27))</f>
        <v/>
      </c>
      <c r="X23" s="177" t="str">
        <f>IF(W23="","",AVERAGE(Musical!$L24:$L27))</f>
        <v/>
      </c>
      <c r="Y23" s="176" t="str">
        <f>IF(W23="","",SUM(Musical!P24:P27)*penalty_points)</f>
        <v/>
      </c>
      <c r="Z23" s="114" t="str">
        <f>IF(W23="","",W23-Y23)</f>
        <v/>
      </c>
      <c r="AA23" s="178" t="str">
        <f>IF(SUM('One Act'!M24)=0,"",'One Act'!M24)</f>
        <v/>
      </c>
      <c r="AB23" s="176" t="str">
        <f>'One Act'!L24</f>
        <v/>
      </c>
      <c r="AC23" s="176" t="str">
        <f>IF(AA23="","",-'One Act'!K24*penalty_points_play)</f>
        <v/>
      </c>
      <c r="AD23" s="141" t="str">
        <f>IF(AA23="","",AA23+AC23)</f>
        <v/>
      </c>
      <c r="AE23" s="332" t="str">
        <f>IFERROR(AVERAGE(D23,H23,L23,P23,T23,X23,AB23),"")</f>
        <v/>
      </c>
      <c r="AF23" s="194" t="str">
        <f>IF(SUM(F23,J23,N23,R23,V23,Z23,AD23)=0,"",SUM(F23,J23,S23,R23,V23,Z23,AD23))</f>
        <v/>
      </c>
      <c r="AG23" s="315" t="str">
        <f>IFERROR(_xlfn.RANK.EQ($AF23,$AF$3:$AF$35,0)+ COUNTIFS($AF$3:$AF$35,$AF23,$AE$3:$AE$35, "&lt;" &amp;$AE23),"")</f>
        <v/>
      </c>
      <c r="AH23" s="257"/>
    </row>
    <row r="24" spans="1:34" ht="15.75" x14ac:dyDescent="0.25">
      <c r="A24" s="464"/>
      <c r="B24" s="480"/>
      <c r="C24" s="113"/>
      <c r="D24" s="177"/>
      <c r="E24" s="176"/>
      <c r="F24" s="177"/>
      <c r="G24" s="113"/>
      <c r="H24" s="177"/>
      <c r="I24" s="176"/>
      <c r="J24" s="114"/>
      <c r="K24" s="177"/>
      <c r="L24" s="177"/>
      <c r="M24" s="176"/>
      <c r="N24" s="114"/>
      <c r="O24" s="177"/>
      <c r="P24" s="177"/>
      <c r="Q24" s="176"/>
      <c r="R24" s="114"/>
      <c r="S24" s="177"/>
      <c r="T24" s="177"/>
      <c r="U24" s="176"/>
      <c r="V24" s="114"/>
      <c r="W24" s="177"/>
      <c r="X24" s="177"/>
      <c r="Y24" s="176"/>
      <c r="Z24" s="114"/>
      <c r="AA24" s="178"/>
      <c r="AB24" s="176"/>
      <c r="AC24" s="176"/>
      <c r="AD24" s="141"/>
      <c r="AE24" s="113"/>
      <c r="AF24" s="194"/>
      <c r="AG24" s="315"/>
      <c r="AH24" s="257"/>
    </row>
    <row r="25" spans="1:34" ht="15.75" x14ac:dyDescent="0.25">
      <c r="A25" s="464"/>
      <c r="B25" s="480"/>
      <c r="C25" s="113"/>
      <c r="D25" s="177"/>
      <c r="E25" s="176"/>
      <c r="F25" s="177"/>
      <c r="G25" s="113"/>
      <c r="H25" s="177"/>
      <c r="I25" s="176"/>
      <c r="J25" s="114"/>
      <c r="K25" s="177"/>
      <c r="L25" s="177"/>
      <c r="M25" s="176"/>
      <c r="N25" s="114"/>
      <c r="O25" s="177"/>
      <c r="P25" s="177"/>
      <c r="Q25" s="176"/>
      <c r="R25" s="114"/>
      <c r="S25" s="177"/>
      <c r="T25" s="177"/>
      <c r="U25" s="176"/>
      <c r="V25" s="114"/>
      <c r="W25" s="177"/>
      <c r="X25" s="177"/>
      <c r="Y25" s="176"/>
      <c r="Z25" s="114"/>
      <c r="AA25" s="178"/>
      <c r="AB25" s="176"/>
      <c r="AC25" s="176"/>
      <c r="AD25" s="141"/>
      <c r="AE25" s="113"/>
      <c r="AF25" s="194"/>
      <c r="AG25" s="315"/>
      <c r="AH25" s="257"/>
    </row>
    <row r="26" spans="1:34" ht="15.75" x14ac:dyDescent="0.25">
      <c r="A26" s="465"/>
      <c r="B26" s="481"/>
      <c r="C26" s="113"/>
      <c r="D26" s="177"/>
      <c r="E26" s="176"/>
      <c r="F26" s="177"/>
      <c r="G26" s="113"/>
      <c r="H26" s="177"/>
      <c r="I26" s="176"/>
      <c r="J26" s="114"/>
      <c r="K26" s="177"/>
      <c r="L26" s="177"/>
      <c r="M26" s="176"/>
      <c r="N26" s="114"/>
      <c r="O26" s="177"/>
      <c r="P26" s="177"/>
      <c r="Q26" s="176"/>
      <c r="R26" s="114"/>
      <c r="S26" s="177"/>
      <c r="T26" s="177"/>
      <c r="U26" s="176"/>
      <c r="V26" s="114"/>
      <c r="W26" s="177"/>
      <c r="X26" s="177"/>
      <c r="Y26" s="176"/>
      <c r="Z26" s="114"/>
      <c r="AA26" s="178"/>
      <c r="AB26" s="176"/>
      <c r="AC26" s="176"/>
      <c r="AD26" s="141"/>
      <c r="AE26" s="113"/>
      <c r="AF26" s="194"/>
      <c r="AG26" s="315"/>
      <c r="AH26" s="257"/>
    </row>
    <row r="27" spans="1:34" ht="15.75" x14ac:dyDescent="0.25">
      <c r="A27" s="466" t="s">
        <v>257</v>
      </c>
      <c r="B27" s="482" t="str">
        <f>IF(Entries!B27="","",Entries!B27)</f>
        <v/>
      </c>
      <c r="C27" s="179" t="str">
        <f>IF(SUM(Humorous!M28:M31)=0,"",SUM(Humorous!M28:M31))</f>
        <v/>
      </c>
      <c r="D27" s="121" t="str">
        <f>IF(C27="","",AVERAGE(Humorous!$L28:$L31))</f>
        <v/>
      </c>
      <c r="E27" s="180" t="str">
        <f>IF(C27="","",-SUM(Humorous!P28:P31)*penalty_points)</f>
        <v/>
      </c>
      <c r="F27" s="121" t="str">
        <f>IF(C27="","",C27+E27)</f>
        <v/>
      </c>
      <c r="G27" s="179" t="str">
        <f>IF(SUM(Dramatic!M28:M31)=0,"",SUM(Dramatic!M28:M31))</f>
        <v/>
      </c>
      <c r="H27" s="121" t="str">
        <f>IF(G27="","",AVERAGE(Dramatic!$L28:$L31))</f>
        <v/>
      </c>
      <c r="I27" s="180" t="str">
        <f>IF(G27="","",-SUM(Dramatic!P28:P31)*penalty_points)</f>
        <v/>
      </c>
      <c r="J27" s="122" t="str">
        <f>IF(G27="","",G27+I27)</f>
        <v/>
      </c>
      <c r="K27" s="121" t="str">
        <f>IF(SUM(Classical!M28:M31)=0,"",SUM(Classical!M28:M31))</f>
        <v/>
      </c>
      <c r="L27" s="121" t="str">
        <f>IF(K27="","",AVERAGE(Classical!$L28:$L31))</f>
        <v/>
      </c>
      <c r="M27" s="180" t="str">
        <f>IF(K27="","",-SUM(Classical!P28:P31)*penalty_points)</f>
        <v/>
      </c>
      <c r="N27" s="122" t="str">
        <f>IF(K27="","",K27+M27)</f>
        <v/>
      </c>
      <c r="O27" s="121" t="str">
        <f>IF(SUM(Contemporary!M28:M31)=0,"",SUM(Contemporary!M28:M31))</f>
        <v/>
      </c>
      <c r="P27" s="121" t="str">
        <f>IF(O27="","",AVERAGE(Contemporary!$L28:$L31))</f>
        <v/>
      </c>
      <c r="Q27" s="180" t="str">
        <f>IF(O27="","",-SUM(Contemporary!P28:P31)*penalty_points)</f>
        <v/>
      </c>
      <c r="R27" s="122" t="str">
        <f>IF(O27="","",O27+Q27)</f>
        <v/>
      </c>
      <c r="S27" s="121" t="str">
        <f>IF(SUM(Pantomime!M28:M31)=0,"",SUM(Pantomime!M28:M31))</f>
        <v/>
      </c>
      <c r="T27" s="121" t="str">
        <f>IF(S27="","",AVERAGE(Pantomime!$L28:$L31))</f>
        <v/>
      </c>
      <c r="U27" s="180" t="str">
        <f>IF(S27="","",-SUM(Pantomime!P28:P31)*penalty_points)</f>
        <v/>
      </c>
      <c r="V27" s="122" t="str">
        <f>IF(S27="","",S27+U27)</f>
        <v/>
      </c>
      <c r="W27" s="121" t="str">
        <f>IF(SUM(Musical!M28:M31)=0,"",SUM(Musical!M28:M31))</f>
        <v/>
      </c>
      <c r="X27" s="121" t="str">
        <f>IF(W27="","",AVERAGE(Musical!$L28:$L31))</f>
        <v/>
      </c>
      <c r="Y27" s="180" t="str">
        <f>IF(W27="","",SUM(Musical!P28:P31)*penalty_points)</f>
        <v/>
      </c>
      <c r="Z27" s="122" t="str">
        <f>IF(W27="","",W27-Y27)</f>
        <v/>
      </c>
      <c r="AA27" s="181" t="str">
        <f>IF(SUM('One Act'!M28)=0,"",'One Act'!M28)</f>
        <v/>
      </c>
      <c r="AB27" s="180" t="str">
        <f>'One Act'!L28</f>
        <v/>
      </c>
      <c r="AC27" s="180" t="str">
        <f>IF(AA27="","",-'One Act'!K28*penalty_points_play)</f>
        <v/>
      </c>
      <c r="AD27" s="120" t="str">
        <f>IF(AA27="","",AA27+AC27)</f>
        <v/>
      </c>
      <c r="AE27" s="333" t="str">
        <f>IFERROR(AVERAGE(D27,H27,L27,P27,T27,X27,AB27),"")</f>
        <v/>
      </c>
      <c r="AF27" s="195" t="str">
        <f>IF(SUM(F27,J27,N27,R27,V27,Z27,AD27)=0,"",SUM(F27,J27,S27,R27,V27,Z27,AD27))</f>
        <v/>
      </c>
      <c r="AG27" s="316" t="str">
        <f>IFERROR(_xlfn.RANK.EQ($AF27,$AF$3:$AF$35,0)+ COUNTIFS($AF$3:$AF$35,$AF27,$AE$3:$AE$35, "&lt;" &amp;$AE27),"")</f>
        <v/>
      </c>
      <c r="AH27" s="257"/>
    </row>
    <row r="28" spans="1:34" ht="15.75" x14ac:dyDescent="0.25">
      <c r="A28" s="467"/>
      <c r="B28" s="483"/>
      <c r="C28" s="179"/>
      <c r="D28" s="121"/>
      <c r="E28" s="180"/>
      <c r="F28" s="121"/>
      <c r="G28" s="179"/>
      <c r="H28" s="121"/>
      <c r="I28" s="180"/>
      <c r="J28" s="122"/>
      <c r="K28" s="121"/>
      <c r="L28" s="121"/>
      <c r="M28" s="180"/>
      <c r="N28" s="122"/>
      <c r="O28" s="121"/>
      <c r="P28" s="121"/>
      <c r="Q28" s="180"/>
      <c r="R28" s="122"/>
      <c r="S28" s="121"/>
      <c r="T28" s="121"/>
      <c r="U28" s="180"/>
      <c r="V28" s="122"/>
      <c r="W28" s="121"/>
      <c r="X28" s="121"/>
      <c r="Y28" s="180"/>
      <c r="Z28" s="122"/>
      <c r="AA28" s="181"/>
      <c r="AB28" s="180"/>
      <c r="AC28" s="180"/>
      <c r="AD28" s="120"/>
      <c r="AE28" s="179"/>
      <c r="AF28" s="195"/>
      <c r="AG28" s="316"/>
      <c r="AH28" s="257"/>
    </row>
    <row r="29" spans="1:34" ht="15.75" x14ac:dyDescent="0.25">
      <c r="A29" s="467"/>
      <c r="B29" s="483"/>
      <c r="C29" s="179"/>
      <c r="D29" s="121"/>
      <c r="E29" s="180"/>
      <c r="F29" s="121"/>
      <c r="G29" s="179"/>
      <c r="H29" s="121"/>
      <c r="I29" s="180"/>
      <c r="J29" s="122"/>
      <c r="K29" s="121"/>
      <c r="L29" s="121"/>
      <c r="M29" s="180"/>
      <c r="N29" s="122"/>
      <c r="O29" s="121"/>
      <c r="P29" s="121"/>
      <c r="Q29" s="180"/>
      <c r="R29" s="122"/>
      <c r="S29" s="121"/>
      <c r="T29" s="121"/>
      <c r="U29" s="180"/>
      <c r="V29" s="122"/>
      <c r="W29" s="121"/>
      <c r="X29" s="121"/>
      <c r="Y29" s="180"/>
      <c r="Z29" s="122"/>
      <c r="AA29" s="181"/>
      <c r="AB29" s="180"/>
      <c r="AC29" s="180"/>
      <c r="AD29" s="120"/>
      <c r="AE29" s="179"/>
      <c r="AF29" s="195"/>
      <c r="AG29" s="316"/>
      <c r="AH29" s="257"/>
    </row>
    <row r="30" spans="1:34" ht="15.75" x14ac:dyDescent="0.25">
      <c r="A30" s="468"/>
      <c r="B30" s="484"/>
      <c r="C30" s="179"/>
      <c r="D30" s="121"/>
      <c r="E30" s="180"/>
      <c r="F30" s="121"/>
      <c r="G30" s="179"/>
      <c r="H30" s="121"/>
      <c r="I30" s="180"/>
      <c r="J30" s="122"/>
      <c r="K30" s="121"/>
      <c r="L30" s="121"/>
      <c r="M30" s="180"/>
      <c r="N30" s="122"/>
      <c r="O30" s="121"/>
      <c r="P30" s="121"/>
      <c r="Q30" s="180"/>
      <c r="R30" s="122"/>
      <c r="S30" s="121"/>
      <c r="T30" s="121"/>
      <c r="U30" s="180"/>
      <c r="V30" s="122"/>
      <c r="W30" s="121"/>
      <c r="X30" s="121"/>
      <c r="Y30" s="180"/>
      <c r="Z30" s="122"/>
      <c r="AA30" s="181"/>
      <c r="AB30" s="180"/>
      <c r="AC30" s="180"/>
      <c r="AD30" s="120"/>
      <c r="AE30" s="179"/>
      <c r="AF30" s="195"/>
      <c r="AG30" s="316"/>
      <c r="AH30" s="257"/>
    </row>
    <row r="31" spans="1:34" ht="15.75" x14ac:dyDescent="0.25">
      <c r="A31" s="469" t="s">
        <v>295</v>
      </c>
      <c r="B31" s="485" t="str">
        <f>IF(Entries!B31="","",Entries!B31)</f>
        <v/>
      </c>
      <c r="C31" s="182" t="str">
        <f>IF(SUM(Humorous!M32:M35)=0,"",SUM(Humorous!M32:M35))</f>
        <v/>
      </c>
      <c r="D31" s="184" t="str">
        <f>IF(C31="","",AVERAGE(Humorous!$L32:$L35))</f>
        <v/>
      </c>
      <c r="E31" s="183" t="str">
        <f>IF(C31="","",-SUM(Humorous!P32:P35)*penalty_points)</f>
        <v/>
      </c>
      <c r="F31" s="184" t="str">
        <f>IF(C31="","",C31+E31)</f>
        <v/>
      </c>
      <c r="G31" s="182" t="str">
        <f>IF(SUM(Dramatic!M32:M35)=0,"",SUM(Dramatic!M32:M35))</f>
        <v/>
      </c>
      <c r="H31" s="184" t="str">
        <f>IF(G31="","",AVERAGE(Dramatic!$L32:$L35))</f>
        <v/>
      </c>
      <c r="I31" s="183" t="str">
        <f>IF(G31="","",-SUM(Dramatic!P32:P35)*penalty_points)</f>
        <v/>
      </c>
      <c r="J31" s="185" t="str">
        <f>IF(G31="","",G31+I31)</f>
        <v/>
      </c>
      <c r="K31" s="184" t="str">
        <f>IF(SUM(Classical!M32:M35)=0,"",SUM(Classical!M32:M35))</f>
        <v/>
      </c>
      <c r="L31" s="184" t="str">
        <f>IF(K31="","",AVERAGE(Classical!$L32:$L35))</f>
        <v/>
      </c>
      <c r="M31" s="183" t="str">
        <f>IF(K31="","",-SUM(Classical!P32:P35)*penalty_points)</f>
        <v/>
      </c>
      <c r="N31" s="185" t="str">
        <f>IF(K31="","",K31+M31)</f>
        <v/>
      </c>
      <c r="O31" s="184" t="str">
        <f>IF(SUM(Contemporary!M32:M35)=0,"",SUM(Contemporary!M32:M35))</f>
        <v/>
      </c>
      <c r="P31" s="184" t="str">
        <f>IF(O31="","",AVERAGE(Contemporary!$L32:$L35))</f>
        <v/>
      </c>
      <c r="Q31" s="183" t="str">
        <f>IF(O31="","",-SUM(Contemporary!P32:P35)*penalty_points)</f>
        <v/>
      </c>
      <c r="R31" s="185" t="str">
        <f>IF(O31="","",O31+Q31)</f>
        <v/>
      </c>
      <c r="S31" s="184" t="str">
        <f>IF(SUM(Pantomime!M32:M35)=0,"",SUM(Pantomime!M32:M35))</f>
        <v/>
      </c>
      <c r="T31" s="184" t="str">
        <f>IF(S31="","",AVERAGE(Pantomime!$L32:$L35))</f>
        <v/>
      </c>
      <c r="U31" s="183" t="str">
        <f>IF(S31="","",-SUM(Pantomime!P32:P35)*penalty_points)</f>
        <v/>
      </c>
      <c r="V31" s="185" t="str">
        <f>IF(S31="","",S31+U31)</f>
        <v/>
      </c>
      <c r="W31" s="184" t="str">
        <f>IF(SUM(Musical!M32:M35)=0,"",SUM(Musical!M32:M35))</f>
        <v/>
      </c>
      <c r="X31" s="184" t="str">
        <f>IF(W31="","",AVERAGE(Musical!$L32:$L35))</f>
        <v/>
      </c>
      <c r="Y31" s="183" t="str">
        <f>IF(W31="","",SUM(Musical!P32:P35)*penalty_points)</f>
        <v/>
      </c>
      <c r="Z31" s="185" t="str">
        <f>IF(W31="","",W31-Y31)</f>
        <v/>
      </c>
      <c r="AA31" s="186" t="str">
        <f>IF(SUM('One Act'!M32)=0,"",'One Act'!M32)</f>
        <v/>
      </c>
      <c r="AB31" s="183" t="str">
        <f>'One Act'!L32</f>
        <v/>
      </c>
      <c r="AC31" s="183" t="str">
        <f>IF(AA31="","",-'One Act'!K32*penalty_points_play)</f>
        <v/>
      </c>
      <c r="AD31" s="187" t="str">
        <f>IF(AA31="","",AA31+AC31)</f>
        <v/>
      </c>
      <c r="AE31" s="334" t="str">
        <f>IFERROR(AVERAGE(D31,H31,L31,P31,T31,X31,AB31),"")</f>
        <v/>
      </c>
      <c r="AF31" s="210" t="str">
        <f>IF(SUM(F31,J31,N31,R31,V31,Z31,AD31)=0,"",SUM(F31,J31,S31,R31,V31,Z31,AD31))</f>
        <v/>
      </c>
      <c r="AG31" s="317" t="str">
        <f>IFERROR(_xlfn.RANK.EQ($AF31,$AF$3:$AF$35,0)+ COUNTIFS($AF$3:$AF$35,$AF31,$AE$3:$AE$35, "&lt;" &amp;$AE31),"")</f>
        <v/>
      </c>
      <c r="AH31" s="257"/>
    </row>
    <row r="32" spans="1:34" ht="15.75" x14ac:dyDescent="0.25">
      <c r="A32" s="470"/>
      <c r="B32" s="486"/>
      <c r="C32" s="182"/>
      <c r="D32" s="184"/>
      <c r="E32" s="183"/>
      <c r="F32" s="184"/>
      <c r="G32" s="182"/>
      <c r="H32" s="184"/>
      <c r="I32" s="183"/>
      <c r="J32" s="185"/>
      <c r="K32" s="184"/>
      <c r="L32" s="184"/>
      <c r="M32" s="183"/>
      <c r="N32" s="185"/>
      <c r="O32" s="184"/>
      <c r="P32" s="184"/>
      <c r="Q32" s="183"/>
      <c r="R32" s="185"/>
      <c r="S32" s="184"/>
      <c r="T32" s="184"/>
      <c r="U32" s="183"/>
      <c r="V32" s="185"/>
      <c r="W32" s="184"/>
      <c r="X32" s="184"/>
      <c r="Y32" s="183"/>
      <c r="Z32" s="185"/>
      <c r="AA32" s="186"/>
      <c r="AB32" s="183"/>
      <c r="AC32" s="183"/>
      <c r="AD32" s="187"/>
      <c r="AE32" s="182"/>
      <c r="AF32" s="210"/>
      <c r="AG32" s="317"/>
      <c r="AH32" s="257"/>
    </row>
    <row r="33" spans="1:34" ht="15.75" x14ac:dyDescent="0.25">
      <c r="A33" s="470"/>
      <c r="B33" s="486"/>
      <c r="C33" s="182"/>
      <c r="D33" s="184"/>
      <c r="E33" s="183"/>
      <c r="F33" s="184"/>
      <c r="G33" s="182"/>
      <c r="H33" s="184"/>
      <c r="I33" s="183"/>
      <c r="J33" s="185"/>
      <c r="K33" s="184"/>
      <c r="L33" s="184"/>
      <c r="M33" s="183"/>
      <c r="N33" s="185"/>
      <c r="O33" s="184"/>
      <c r="P33" s="184"/>
      <c r="Q33" s="183"/>
      <c r="R33" s="185"/>
      <c r="S33" s="184"/>
      <c r="T33" s="184"/>
      <c r="U33" s="183"/>
      <c r="V33" s="185"/>
      <c r="W33" s="184"/>
      <c r="X33" s="184"/>
      <c r="Y33" s="183"/>
      <c r="Z33" s="185"/>
      <c r="AA33" s="186"/>
      <c r="AB33" s="183"/>
      <c r="AC33" s="183"/>
      <c r="AD33" s="187"/>
      <c r="AE33" s="182"/>
      <c r="AF33" s="210"/>
      <c r="AG33" s="317"/>
      <c r="AH33" s="257"/>
    </row>
    <row r="34" spans="1:34" ht="15.75" x14ac:dyDescent="0.25">
      <c r="A34" s="471"/>
      <c r="B34" s="487"/>
      <c r="C34" s="182"/>
      <c r="D34" s="184"/>
      <c r="E34" s="183"/>
      <c r="F34" s="184"/>
      <c r="G34" s="182"/>
      <c r="H34" s="184"/>
      <c r="I34" s="183"/>
      <c r="J34" s="185"/>
      <c r="K34" s="184"/>
      <c r="L34" s="184"/>
      <c r="M34" s="183"/>
      <c r="N34" s="185"/>
      <c r="O34" s="184"/>
      <c r="P34" s="184"/>
      <c r="Q34" s="183"/>
      <c r="R34" s="185"/>
      <c r="S34" s="184"/>
      <c r="T34" s="184"/>
      <c r="U34" s="183"/>
      <c r="V34" s="185"/>
      <c r="W34" s="184"/>
      <c r="X34" s="184"/>
      <c r="Y34" s="183"/>
      <c r="Z34" s="185"/>
      <c r="AA34" s="186"/>
      <c r="AB34" s="183"/>
      <c r="AC34" s="183"/>
      <c r="AD34" s="187"/>
      <c r="AE34" s="182"/>
      <c r="AF34" s="210"/>
      <c r="AG34" s="317"/>
      <c r="AH34" s="257"/>
    </row>
    <row r="35" spans="1:34" ht="15.95" customHeight="1" x14ac:dyDescent="0.25">
      <c r="A35" s="475" t="s">
        <v>333</v>
      </c>
      <c r="B35" s="488" t="str">
        <f>IF(Entries!B35="","",Entries!B35)</f>
        <v/>
      </c>
      <c r="C35" s="76" t="str">
        <f>IF(SUM(Humorous!M36:M39)=0,"",SUM(Humorous!M36:M39))</f>
        <v/>
      </c>
      <c r="D35" s="188" t="str">
        <f>IF(C35="","",AVERAGE(Humorous!$L36:$L39))</f>
        <v/>
      </c>
      <c r="E35" s="162" t="str">
        <f>IF(C35="","",-SUM(Humorous!P36:P39)*penalty_points)</f>
        <v/>
      </c>
      <c r="F35" s="158" t="str">
        <f>IF(C35="","",C35+E35)</f>
        <v/>
      </c>
      <c r="G35" s="76" t="str">
        <f>IF(SUM(Dramatic!M36:M39)=0,"",SUM(Dramatic!M36:M39))</f>
        <v/>
      </c>
      <c r="H35" s="188" t="str">
        <f>IF(G35="","",AVERAGE(Dramatic!$L36:$L39))</f>
        <v/>
      </c>
      <c r="I35" s="162" t="str">
        <f>IF(G35="","",-SUM(Dramatic!P36:P39)*penalty_points)</f>
        <v/>
      </c>
      <c r="J35" s="77" t="str">
        <f>IF(G35="","",G35+I35)</f>
        <v/>
      </c>
      <c r="K35" s="188" t="str">
        <f>IF(SUM(Classical!M36:M39)=0,"",SUM(Classical!M36:M39))</f>
        <v/>
      </c>
      <c r="L35" s="188" t="str">
        <f>IF(K35="","",AVERAGE(Classical!$L36:$L39))</f>
        <v/>
      </c>
      <c r="M35" s="162" t="str">
        <f>IF(K35="","",-SUM(Classical!P36:P39)*penalty_points)</f>
        <v/>
      </c>
      <c r="N35" s="77" t="str">
        <f>IF(K35="","",K35+M35)</f>
        <v/>
      </c>
      <c r="O35" s="188" t="str">
        <f>IF(SUM(Contemporary!M36:M39)=0,"",SUM(Contemporary!M36:M39))</f>
        <v/>
      </c>
      <c r="P35" s="188" t="str">
        <f>IF(O35="","",AVERAGE(Contemporary!$L36:$L39))</f>
        <v/>
      </c>
      <c r="Q35" s="162" t="str">
        <f>IF(O35="","",-SUM(Contemporary!P36:P39)*penalty_points)</f>
        <v/>
      </c>
      <c r="R35" s="77" t="str">
        <f>IF(O35="","",O35+Q35)</f>
        <v/>
      </c>
      <c r="S35" s="188" t="str">
        <f>IF(SUM(Pantomime!M36:M39)=0,"",SUM(Pantomime!M36:M39))</f>
        <v/>
      </c>
      <c r="T35" s="188" t="str">
        <f>IF(S35="","",AVERAGE(Pantomime!$L36:$L39))</f>
        <v/>
      </c>
      <c r="U35" s="162" t="str">
        <f>IF(S35="","",-SUM(Pantomime!P36:P39)*penalty_points)</f>
        <v/>
      </c>
      <c r="V35" s="77" t="str">
        <f>IF(S35="","",S35+U35)</f>
        <v/>
      </c>
      <c r="W35" s="188" t="str">
        <f>IF(SUM(Musical!M36:M39)=0,"",SUM(Musical!M36:M39))</f>
        <v/>
      </c>
      <c r="X35" s="188" t="str">
        <f>IF(W35="","",AVERAGE(Musical!$L36:$L39))</f>
        <v/>
      </c>
      <c r="Y35" s="162" t="str">
        <f>IF(W35="","",SUM(Musical!P36:P39)*penalty_points)</f>
        <v/>
      </c>
      <c r="Z35" s="77" t="str">
        <f>IF(W35="","",W35-Y35)</f>
        <v/>
      </c>
      <c r="AA35" s="189" t="str">
        <f>IF(SUM('One Act'!M36)=0,"",'One Act'!M36)</f>
        <v/>
      </c>
      <c r="AB35" s="162" t="str">
        <f>'One Act'!L36</f>
        <v/>
      </c>
      <c r="AC35" s="162" t="str">
        <f>IF(AA35="","",-'One Act'!K36*penalty_points_play)</f>
        <v/>
      </c>
      <c r="AD35" s="136" t="str">
        <f>IF(AA35="","",AA35+AC35)</f>
        <v/>
      </c>
      <c r="AE35" s="76" t="str">
        <f>IFERROR(AVERAGE(D35,H35,L35,P35,T35,X35,AB35),"")</f>
        <v/>
      </c>
      <c r="AF35" s="196" t="str">
        <f>IF(SUM(F35,J35,N35,R35,V35,Z35,AD35)=0,"",SUM(F35,J35,S35,R35,V35,Z35,AD35))</f>
        <v/>
      </c>
      <c r="AG35" s="209" t="str">
        <f>IFERROR(_xlfn.RANK.EQ($AF35,$AF$3:$AF$35,0)+ COUNTIFS($AF$3:$AF$35,$AF35,$AE$3:$AE$35, "&lt;" &amp;$AE35),"")</f>
        <v/>
      </c>
      <c r="AH35" s="257"/>
    </row>
    <row r="36" spans="1:34" ht="15.95" customHeight="1" x14ac:dyDescent="0.25">
      <c r="A36" s="432"/>
      <c r="B36" s="452"/>
      <c r="C36" s="76"/>
      <c r="D36" s="188"/>
      <c r="E36" s="162"/>
      <c r="F36" s="188"/>
      <c r="G36" s="76"/>
      <c r="H36" s="188"/>
      <c r="I36" s="162"/>
      <c r="J36" s="77"/>
      <c r="K36" s="188"/>
      <c r="L36" s="188"/>
      <c r="M36" s="162"/>
      <c r="N36" s="77"/>
      <c r="O36" s="188"/>
      <c r="P36" s="188"/>
      <c r="Q36" s="162"/>
      <c r="R36" s="77"/>
      <c r="S36" s="188"/>
      <c r="T36" s="188"/>
      <c r="U36" s="162"/>
      <c r="V36" s="77"/>
      <c r="W36" s="188"/>
      <c r="X36" s="188"/>
      <c r="Y36" s="162"/>
      <c r="Z36" s="77"/>
      <c r="AA36" s="189"/>
      <c r="AB36" s="162"/>
      <c r="AC36" s="162"/>
      <c r="AD36" s="136"/>
      <c r="AE36" s="76"/>
      <c r="AF36" s="196"/>
      <c r="AG36" s="318"/>
      <c r="AH36" s="257"/>
    </row>
    <row r="37" spans="1:34" ht="15.95" customHeight="1" x14ac:dyDescent="0.25">
      <c r="A37" s="432"/>
      <c r="B37" s="452"/>
      <c r="C37" s="76"/>
      <c r="D37" s="188"/>
      <c r="E37" s="162"/>
      <c r="F37" s="188"/>
      <c r="G37" s="76"/>
      <c r="H37" s="188"/>
      <c r="I37" s="162"/>
      <c r="J37" s="77"/>
      <c r="K37" s="188"/>
      <c r="L37" s="188"/>
      <c r="M37" s="162"/>
      <c r="N37" s="77"/>
      <c r="O37" s="188"/>
      <c r="P37" s="188"/>
      <c r="Q37" s="162"/>
      <c r="R37" s="77"/>
      <c r="S37" s="188"/>
      <c r="T37" s="188"/>
      <c r="U37" s="162"/>
      <c r="V37" s="77"/>
      <c r="W37" s="188"/>
      <c r="X37" s="188"/>
      <c r="Y37" s="162"/>
      <c r="Z37" s="77"/>
      <c r="AA37" s="189"/>
      <c r="AB37" s="162"/>
      <c r="AC37" s="162"/>
      <c r="AD37" s="136"/>
      <c r="AE37" s="76"/>
      <c r="AF37" s="196"/>
      <c r="AG37" s="318"/>
      <c r="AH37" s="257"/>
    </row>
    <row r="38" spans="1:34" ht="15.95" customHeight="1" x14ac:dyDescent="0.25">
      <c r="A38" s="432"/>
      <c r="B38" s="452"/>
      <c r="C38" s="258"/>
      <c r="D38" s="260"/>
      <c r="E38" s="259"/>
      <c r="F38" s="260"/>
      <c r="G38" s="258"/>
      <c r="H38" s="260"/>
      <c r="I38" s="259"/>
      <c r="J38" s="261"/>
      <c r="K38" s="260"/>
      <c r="L38" s="260"/>
      <c r="M38" s="259"/>
      <c r="N38" s="261"/>
      <c r="O38" s="260"/>
      <c r="P38" s="260"/>
      <c r="Q38" s="259"/>
      <c r="R38" s="261"/>
      <c r="S38" s="260"/>
      <c r="T38" s="260"/>
      <c r="U38" s="259"/>
      <c r="V38" s="261"/>
      <c r="W38" s="260"/>
      <c r="X38" s="260"/>
      <c r="Y38" s="259"/>
      <c r="Z38" s="261"/>
      <c r="AA38" s="262"/>
      <c r="AB38" s="259"/>
      <c r="AC38" s="259"/>
      <c r="AD38" s="263"/>
      <c r="AE38" s="258"/>
      <c r="AF38" s="264"/>
      <c r="AG38" s="319"/>
      <c r="AH38" s="257"/>
    </row>
    <row r="39" spans="1:34" ht="35.1" hidden="1" customHeight="1" x14ac:dyDescent="0.25">
      <c r="AH39"/>
    </row>
  </sheetData>
  <sheetProtection algorithmName="SHA-512" hashValue="ZbvL98rjMVlIfvmtNxK9SEdkd9f6r7xL+3VFiKrC4wQVxRKkelo2WEXcsqB152geLUkToTz1K+QN9g5syUm41g==" saltValue="UJSZF0idD3CIw3K5qe8SUw==" spinCount="100000" sheet="1" objects="1" scenarios="1"/>
  <mergeCells count="25">
    <mergeCell ref="B19:B22"/>
    <mergeCell ref="B23:B26"/>
    <mergeCell ref="B27:B30"/>
    <mergeCell ref="B31:B34"/>
    <mergeCell ref="B35:B38"/>
    <mergeCell ref="A23:A26"/>
    <mergeCell ref="A27:A30"/>
    <mergeCell ref="A31:A34"/>
    <mergeCell ref="A19:A22"/>
    <mergeCell ref="A35:A38"/>
    <mergeCell ref="AA1:AD1"/>
    <mergeCell ref="A3:A6"/>
    <mergeCell ref="A7:A10"/>
    <mergeCell ref="A11:A14"/>
    <mergeCell ref="A15:A18"/>
    <mergeCell ref="W1:Z1"/>
    <mergeCell ref="C1:F1"/>
    <mergeCell ref="G1:J1"/>
    <mergeCell ref="K1:N1"/>
    <mergeCell ref="O1:R1"/>
    <mergeCell ref="S1:V1"/>
    <mergeCell ref="B3:B6"/>
    <mergeCell ref="B7:B10"/>
    <mergeCell ref="B11:B14"/>
    <mergeCell ref="B15:B18"/>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C2E99-D1A8-428E-97C8-6A6E3A0F9FD8}">
  <sheetPr>
    <tabColor theme="9"/>
  </sheetPr>
  <dimension ref="A2:AF39"/>
  <sheetViews>
    <sheetView showGridLines="0" showRowColHeaders="0" topLeftCell="A2" zoomScale="140" zoomScaleNormal="140" workbookViewId="0">
      <pane ySplit="2" topLeftCell="A4" activePane="bottomLeft" state="frozen"/>
      <selection activeCell="F37" sqref="F37"/>
      <selection pane="bottomLeft" activeCell="I20" sqref="I20"/>
    </sheetView>
  </sheetViews>
  <sheetFormatPr defaultColWidth="0" defaultRowHeight="15.75"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625" bestFit="1" customWidth="1"/>
    <col min="28" max="28" width="5.125" bestFit="1" customWidth="1"/>
    <col min="29" max="29" width="5.5" bestFit="1" customWidth="1"/>
    <col min="30" max="30" width="5.375" bestFit="1" customWidth="1"/>
    <col min="31" max="31" width="5.375" hidden="1" customWidth="1"/>
    <col min="32" max="32" width="5.375" style="70" customWidth="1"/>
    <col min="33" max="16384" width="8.875" hidden="1"/>
  </cols>
  <sheetData>
    <row r="2" spans="1:32" ht="15.6" customHeight="1" x14ac:dyDescent="0.25">
      <c r="A2" s="49"/>
      <c r="B2" s="50"/>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283" t="s">
        <v>392</v>
      </c>
      <c r="AB2" s="489" t="s">
        <v>385</v>
      </c>
      <c r="AC2" s="491"/>
      <c r="AD2" s="53"/>
    </row>
    <row r="3" spans="1:32" ht="15.6" customHeight="1" thickBot="1" x14ac:dyDescent="0.3">
      <c r="A3" s="54"/>
      <c r="B3" s="55"/>
      <c r="C3" s="211" t="s">
        <v>22</v>
      </c>
      <c r="D3" s="56" t="s">
        <v>24</v>
      </c>
      <c r="E3" s="63" t="s">
        <v>386</v>
      </c>
      <c r="F3" s="58" t="s">
        <v>397</v>
      </c>
      <c r="G3" s="57" t="s">
        <v>386</v>
      </c>
      <c r="H3" s="58" t="s">
        <v>397</v>
      </c>
      <c r="I3" s="57" t="s">
        <v>386</v>
      </c>
      <c r="J3" s="58" t="s">
        <v>397</v>
      </c>
      <c r="K3" s="59" t="s">
        <v>398</v>
      </c>
      <c r="L3" s="57" t="s">
        <v>386</v>
      </c>
      <c r="M3" s="58" t="s">
        <v>397</v>
      </c>
      <c r="N3" s="60" t="s">
        <v>388</v>
      </c>
      <c r="P3" s="61"/>
      <c r="Q3" s="61"/>
      <c r="R3" s="62" t="s">
        <v>22</v>
      </c>
      <c r="S3" s="63" t="s">
        <v>386</v>
      </c>
      <c r="T3" s="58" t="s">
        <v>397</v>
      </c>
      <c r="U3" s="63" t="s">
        <v>386</v>
      </c>
      <c r="V3" s="58" t="s">
        <v>397</v>
      </c>
      <c r="W3" s="57" t="s">
        <v>386</v>
      </c>
      <c r="X3" s="58" t="s">
        <v>397</v>
      </c>
      <c r="Y3" s="57" t="s">
        <v>386</v>
      </c>
      <c r="Z3" s="58" t="s">
        <v>397</v>
      </c>
      <c r="AA3" s="284" t="s">
        <v>398</v>
      </c>
      <c r="AB3" s="57" t="s">
        <v>386</v>
      </c>
      <c r="AC3" s="58" t="s">
        <v>397</v>
      </c>
      <c r="AD3" s="60" t="s">
        <v>388</v>
      </c>
    </row>
    <row r="4" spans="1:32" ht="15.6" customHeight="1" x14ac:dyDescent="0.25">
      <c r="A4" s="501" t="s">
        <v>28</v>
      </c>
      <c r="B4" s="64" t="str" cm="1">
        <f t="array" aca="1" ref="B4" ca="1">IFERROR(_xlfn.IFS(M4="","",K4&gt;=time_violations,0,OR(M4&gt;=qualify_ie,AF4&lt;&gt;""),1),"")</f>
        <v/>
      </c>
      <c r="C4" s="65" t="s">
        <v>29</v>
      </c>
      <c r="D4" s="65" t="str">
        <f>IF(Entries!E3="","",Entries!E3)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85"/>
      <c r="AA4" s="281"/>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39</v>
      </c>
      <c r="D5" s="65" t="str">
        <f>IF(Entries!E4="","",Entries!E4)</f>
        <v/>
      </c>
      <c r="E5" s="3"/>
      <c r="F5" s="4"/>
      <c r="G5" s="3"/>
      <c r="H5" s="4"/>
      <c r="I5" s="3"/>
      <c r="J5" s="4"/>
      <c r="K5" s="29"/>
      <c r="L5" s="68" t="str">
        <f t="shared" ref="L5:L39" si="4">IF(SUM($E5,$G5,$I5)=0,"",SUM($E5,$G5,$I5))</f>
        <v/>
      </c>
      <c r="M5" s="67" t="str">
        <f t="shared" ref="M5:M31"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2" t="str">
        <f t="shared" ca="1" si="2"/>
        <v/>
      </c>
      <c r="T5" s="73" t="str">
        <f t="shared" ca="1" si="3"/>
        <v/>
      </c>
      <c r="U5" s="26"/>
      <c r="V5" s="27"/>
      <c r="W5" s="28"/>
      <c r="X5" s="27"/>
      <c r="Y5" s="28"/>
      <c r="Z5" s="286"/>
      <c r="AA5" s="281"/>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48</v>
      </c>
      <c r="D6" s="65" t="str">
        <f>IF(Entries!E5="","",Entries!E5)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2" t="str">
        <f t="shared" ca="1" si="2"/>
        <v/>
      </c>
      <c r="T6" s="73" t="str">
        <f t="shared" ca="1" si="3"/>
        <v/>
      </c>
      <c r="U6" s="26"/>
      <c r="V6" s="27"/>
      <c r="W6" s="28"/>
      <c r="X6" s="27"/>
      <c r="Y6" s="28"/>
      <c r="Z6" s="286"/>
      <c r="AA6" s="281"/>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57</v>
      </c>
      <c r="D7" s="65" t="str">
        <f>IF(Entries!E6="","",Entries!E6)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2" t="str">
        <f t="shared" ca="1" si="2"/>
        <v/>
      </c>
      <c r="T7" s="73" t="str">
        <f t="shared" ca="1" si="3"/>
        <v/>
      </c>
      <c r="U7" s="26"/>
      <c r="V7" s="27"/>
      <c r="W7" s="28"/>
      <c r="X7" s="27"/>
      <c r="Y7" s="28"/>
      <c r="Z7" s="286"/>
      <c r="AA7" s="281"/>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67</v>
      </c>
      <c r="D8" s="81" t="str">
        <f>IF(Entries!E7="","",Entries!E7)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2" t="str">
        <f t="shared" ca="1" si="2"/>
        <v/>
      </c>
      <c r="T8" s="73" t="str">
        <f t="shared" ca="1" si="3"/>
        <v/>
      </c>
      <c r="U8" s="26"/>
      <c r="V8" s="27"/>
      <c r="W8" s="28"/>
      <c r="X8" s="27"/>
      <c r="Y8" s="28"/>
      <c r="Z8" s="286"/>
      <c r="AA8" s="281"/>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78</v>
      </c>
      <c r="D9" s="81" t="str">
        <f>IF(Entries!E8="","",Entries!E8)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2" t="str">
        <f t="shared" ca="1" si="2"/>
        <v/>
      </c>
      <c r="T9" s="73" t="str">
        <f t="shared" ca="1" si="3"/>
        <v/>
      </c>
      <c r="U9" s="26"/>
      <c r="V9" s="27"/>
      <c r="W9" s="28"/>
      <c r="X9" s="27"/>
      <c r="Y9" s="28"/>
      <c r="Z9" s="286"/>
      <c r="AA9" s="281"/>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87</v>
      </c>
      <c r="D10" s="81" t="str">
        <f>IF(Entries!E9="","",Entries!E9)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2" t="str">
        <f t="shared" ca="1" si="2"/>
        <v/>
      </c>
      <c r="T10" s="73" t="str">
        <f t="shared" ca="1" si="3"/>
        <v/>
      </c>
      <c r="U10" s="26"/>
      <c r="V10" s="27"/>
      <c r="W10" s="28"/>
      <c r="X10" s="27"/>
      <c r="Y10" s="28"/>
      <c r="Z10" s="286"/>
      <c r="AA10" s="281"/>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96</v>
      </c>
      <c r="D11" s="81" t="str">
        <f>IF(Entries!E10="","",Entries!E10)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214" t="str">
        <f t="shared" ca="1" si="2"/>
        <v/>
      </c>
      <c r="T11" s="88" t="str">
        <f t="shared" ca="1" si="3"/>
        <v/>
      </c>
      <c r="U11" s="26"/>
      <c r="V11" s="27"/>
      <c r="W11" s="28"/>
      <c r="X11" s="27"/>
      <c r="Y11" s="28"/>
      <c r="Z11" s="286"/>
      <c r="AA11" s="282"/>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106</v>
      </c>
      <c r="D12" s="90" t="str">
        <f>IF(Entries!E11="","",Entries!E11)</f>
        <v/>
      </c>
      <c r="E12" s="7"/>
      <c r="F12" s="8"/>
      <c r="G12" s="7"/>
      <c r="H12" s="8"/>
      <c r="I12" s="7"/>
      <c r="J12" s="8"/>
      <c r="K12" s="31"/>
      <c r="L12" s="93" t="str">
        <f t="shared" si="4"/>
        <v/>
      </c>
      <c r="M12" s="94" t="str">
        <f t="shared" si="5"/>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116</v>
      </c>
      <c r="D13" s="90" t="str">
        <f>IF(Entries!E12="","",Entries!E12)</f>
        <v/>
      </c>
      <c r="E13" s="7"/>
      <c r="F13" s="8"/>
      <c r="G13" s="7"/>
      <c r="H13" s="8"/>
      <c r="I13" s="7"/>
      <c r="J13" s="8"/>
      <c r="K13" s="31"/>
      <c r="L13" s="93" t="str">
        <f t="shared" si="4"/>
        <v/>
      </c>
      <c r="M13" s="94" t="str">
        <f t="shared" si="5"/>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125</v>
      </c>
      <c r="D14" s="90" t="str">
        <f>IF(Entries!E13="","",Entries!E13)</f>
        <v/>
      </c>
      <c r="E14" s="7"/>
      <c r="F14" s="8"/>
      <c r="G14" s="7"/>
      <c r="H14" s="8"/>
      <c r="I14" s="7"/>
      <c r="J14" s="8"/>
      <c r="K14" s="31"/>
      <c r="L14" s="93" t="str">
        <f t="shared" si="4"/>
        <v/>
      </c>
      <c r="M14" s="94" t="str">
        <f t="shared" si="5"/>
        <v/>
      </c>
      <c r="N14" s="95" t="str">
        <f t="shared" si="0"/>
        <v/>
      </c>
      <c r="O14" s="98" t="str" cm="1">
        <f t="array" ref="O14">_xlfn.IFS(SUM($E14,$G14,$I14)=0,"",$K14&gt;=time_violations,"",SUM($E14,$G14,$I14)&gt;0,SUM($E14,$G14,$I14))</f>
        <v/>
      </c>
      <c r="P14" t="str">
        <f t="shared" si="1"/>
        <v/>
      </c>
      <c r="Q14" s="98"/>
      <c r="S14" s="500" t="s">
        <v>379</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134</v>
      </c>
      <c r="D15" s="90" t="str">
        <f>IF(Entries!E14="","",Entries!E14)</f>
        <v/>
      </c>
      <c r="E15" s="7"/>
      <c r="F15" s="8"/>
      <c r="G15" s="7"/>
      <c r="H15" s="8"/>
      <c r="I15" s="7"/>
      <c r="J15" s="8"/>
      <c r="K15" s="31"/>
      <c r="L15" s="93" t="str">
        <f t="shared" si="4"/>
        <v/>
      </c>
      <c r="M15" s="94" t="str">
        <f t="shared" si="5"/>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144</v>
      </c>
      <c r="D16" s="100" t="str">
        <f>IF(Entries!E15="","",Entries!E15)</f>
        <v/>
      </c>
      <c r="E16" s="9"/>
      <c r="F16" s="10"/>
      <c r="G16" s="9"/>
      <c r="H16" s="10"/>
      <c r="I16" s="9"/>
      <c r="J16" s="10"/>
      <c r="K16" s="32"/>
      <c r="L16" s="103" t="str">
        <f t="shared" si="4"/>
        <v/>
      </c>
      <c r="M16" s="104" t="str">
        <f t="shared" si="5"/>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154</v>
      </c>
      <c r="D17" s="100" t="str">
        <f>IF(Entries!E16="","",Entries!E16)</f>
        <v/>
      </c>
      <c r="E17" s="9"/>
      <c r="F17" s="10"/>
      <c r="G17" s="9"/>
      <c r="H17" s="10"/>
      <c r="I17" s="9"/>
      <c r="J17" s="10"/>
      <c r="K17" s="32"/>
      <c r="L17" s="103" t="str">
        <f t="shared" si="4"/>
        <v/>
      </c>
      <c r="M17" s="104" t="str">
        <f t="shared" si="5"/>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163</v>
      </c>
      <c r="D18" s="100" t="str">
        <f>IF(Entries!E17="","",Entries!E17)</f>
        <v/>
      </c>
      <c r="E18" s="9"/>
      <c r="F18" s="10"/>
      <c r="G18" s="9"/>
      <c r="H18" s="10"/>
      <c r="I18" s="9"/>
      <c r="J18" s="10"/>
      <c r="K18" s="32"/>
      <c r="L18" s="103" t="str">
        <f t="shared" si="4"/>
        <v/>
      </c>
      <c r="M18" s="104" t="str">
        <f t="shared" si="5"/>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172</v>
      </c>
      <c r="D19" s="100" t="str">
        <f>IF(Entries!E18="","",Entries!E18)</f>
        <v/>
      </c>
      <c r="E19" s="9"/>
      <c r="F19" s="10"/>
      <c r="G19" s="9"/>
      <c r="H19" s="10"/>
      <c r="I19" s="9"/>
      <c r="J19" s="10"/>
      <c r="K19" s="32"/>
      <c r="L19" s="103" t="str">
        <f t="shared" si="4"/>
        <v/>
      </c>
      <c r="M19" s="104" t="str">
        <f t="shared" si="5"/>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182</v>
      </c>
      <c r="D20" s="106" t="str">
        <f>IF(Entries!E19="","",Entries!E19)</f>
        <v/>
      </c>
      <c r="E20" s="11"/>
      <c r="F20" s="12"/>
      <c r="G20" s="11"/>
      <c r="H20" s="12"/>
      <c r="I20" s="11"/>
      <c r="J20" s="12"/>
      <c r="K20" s="33"/>
      <c r="L20" s="109" t="str">
        <f t="shared" si="4"/>
        <v/>
      </c>
      <c r="M20" s="110" t="str">
        <f t="shared" si="5"/>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192</v>
      </c>
      <c r="D21" s="106" t="str">
        <f>IF(Entries!E20="","",Entries!E20)</f>
        <v/>
      </c>
      <c r="E21" s="11"/>
      <c r="F21" s="12"/>
      <c r="G21" s="11"/>
      <c r="H21" s="12"/>
      <c r="I21" s="11"/>
      <c r="J21" s="12"/>
      <c r="K21" s="33"/>
      <c r="L21" s="109" t="str">
        <f t="shared" si="4"/>
        <v/>
      </c>
      <c r="M21" s="110" t="str">
        <f t="shared" si="5"/>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201</v>
      </c>
      <c r="D22" s="106" t="str">
        <f>IF(Entries!E21="","",Entries!E21)</f>
        <v/>
      </c>
      <c r="E22" s="11"/>
      <c r="F22" s="12"/>
      <c r="G22" s="11"/>
      <c r="H22" s="12"/>
      <c r="I22" s="11"/>
      <c r="J22" s="12"/>
      <c r="K22" s="33"/>
      <c r="L22" s="109" t="str">
        <f t="shared" si="4"/>
        <v/>
      </c>
      <c r="M22" s="110" t="str">
        <f t="shared" si="5"/>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210</v>
      </c>
      <c r="D23" s="106" t="str">
        <f>IF(Entries!E22="","",Entries!E22)</f>
        <v/>
      </c>
      <c r="E23" s="11"/>
      <c r="F23" s="12"/>
      <c r="G23" s="11"/>
      <c r="H23" s="12"/>
      <c r="I23" s="11"/>
      <c r="J23" s="12"/>
      <c r="K23" s="33"/>
      <c r="L23" s="109" t="str">
        <f t="shared" si="4"/>
        <v/>
      </c>
      <c r="M23" s="110" t="str">
        <f t="shared" si="5"/>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220</v>
      </c>
      <c r="D24" s="112" t="str">
        <f>IF(Entries!E23="","",Entries!E23)</f>
        <v/>
      </c>
      <c r="E24" s="13"/>
      <c r="F24" s="14"/>
      <c r="G24" s="13"/>
      <c r="H24" s="14"/>
      <c r="I24" s="13"/>
      <c r="J24" s="14"/>
      <c r="K24" s="34"/>
      <c r="L24" s="115" t="str">
        <f t="shared" si="4"/>
        <v/>
      </c>
      <c r="M24" s="116" t="str">
        <f t="shared" si="5"/>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230</v>
      </c>
      <c r="D25" s="112" t="str">
        <f>IF(Entries!E24="","",Entries!E24)</f>
        <v/>
      </c>
      <c r="E25" s="13"/>
      <c r="F25" s="14"/>
      <c r="G25" s="13"/>
      <c r="H25" s="14"/>
      <c r="I25" s="13"/>
      <c r="J25" s="14"/>
      <c r="K25" s="34"/>
      <c r="L25" s="115" t="str">
        <f t="shared" si="4"/>
        <v/>
      </c>
      <c r="M25" s="116" t="str">
        <f t="shared" si="5"/>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239</v>
      </c>
      <c r="D26" s="112" t="str">
        <f>IF(Entries!E25="","",Entries!E25)</f>
        <v/>
      </c>
      <c r="E26" s="13"/>
      <c r="F26" s="14"/>
      <c r="G26" s="13"/>
      <c r="H26" s="14"/>
      <c r="I26" s="13"/>
      <c r="J26" s="14"/>
      <c r="K26" s="34"/>
      <c r="L26" s="115" t="str">
        <f t="shared" si="4"/>
        <v/>
      </c>
      <c r="M26" s="116" t="str">
        <f t="shared" si="5"/>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248</v>
      </c>
      <c r="D27" s="141" t="str">
        <f>IF(Entries!E26="","",Entries!E26)</f>
        <v/>
      </c>
      <c r="E27" s="15"/>
      <c r="F27" s="16"/>
      <c r="G27" s="15"/>
      <c r="H27" s="16"/>
      <c r="I27" s="15"/>
      <c r="J27" s="16"/>
      <c r="K27" s="213"/>
      <c r="L27" s="115" t="str">
        <f t="shared" si="4"/>
        <v/>
      </c>
      <c r="M27" s="116" t="str">
        <f t="shared" si="5"/>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495" t="s">
        <v>257</v>
      </c>
      <c r="B28" s="119" t="str" cm="1">
        <f t="array" aca="1" ref="B28" ca="1">IFERROR(_xlfn.IFS(M28="","",K28&gt;=time_violations,0,OR(M28&gt;=qualify_ie,AF28&lt;&gt;""),1),"")</f>
        <v/>
      </c>
      <c r="C28" s="212" t="s">
        <v>258</v>
      </c>
      <c r="D28" s="120" t="str">
        <f>IF(Entries!E27="","",Entries!E27)</f>
        <v/>
      </c>
      <c r="E28" s="17"/>
      <c r="F28" s="18"/>
      <c r="G28" s="17"/>
      <c r="H28" s="18"/>
      <c r="I28" s="17"/>
      <c r="J28" s="18"/>
      <c r="K28" s="36"/>
      <c r="L28" s="123" t="str">
        <f t="shared" si="4"/>
        <v/>
      </c>
      <c r="M28" s="124" t="str">
        <f t="shared" si="5"/>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495"/>
      <c r="B29" s="119" t="str" cm="1">
        <f t="array" aca="1" ref="B29" ca="1">IFERROR(_xlfn.IFS(M29="","",K29&gt;=time_violations,0,OR(M29&gt;=qualify_ie,AF29&lt;&gt;""),1),"")</f>
        <v/>
      </c>
      <c r="C29" s="212" t="s">
        <v>268</v>
      </c>
      <c r="D29" s="120" t="str">
        <f>IF(Entries!E28="","",Entries!E28)</f>
        <v/>
      </c>
      <c r="E29" s="17"/>
      <c r="F29" s="18"/>
      <c r="G29" s="17"/>
      <c r="H29" s="18"/>
      <c r="I29" s="17"/>
      <c r="J29" s="18"/>
      <c r="K29" s="36"/>
      <c r="L29" s="123" t="str">
        <f t="shared" si="4"/>
        <v/>
      </c>
      <c r="M29" s="124" t="str">
        <f t="shared" si="5"/>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495"/>
      <c r="B30" s="119" t="str" cm="1">
        <f t="array" aca="1" ref="B30" ca="1">IFERROR(_xlfn.IFS(M30="","",K30&gt;=time_violations,0,OR(M30&gt;=qualify_ie,AF30&lt;&gt;""),1),"")</f>
        <v/>
      </c>
      <c r="C30" s="212" t="s">
        <v>277</v>
      </c>
      <c r="D30" s="120" t="str">
        <f>IF(Entries!E29="","",Entries!E29)</f>
        <v/>
      </c>
      <c r="E30" s="17"/>
      <c r="F30" s="18"/>
      <c r="G30" s="17"/>
      <c r="H30" s="18"/>
      <c r="I30" s="17"/>
      <c r="J30" s="18"/>
      <c r="K30" s="36"/>
      <c r="L30" s="123" t="str">
        <f t="shared" si="4"/>
        <v/>
      </c>
      <c r="M30" s="124" t="str">
        <f t="shared" si="5"/>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495"/>
      <c r="B31" s="119" t="str" cm="1">
        <f t="array" aca="1" ref="B31" ca="1">IFERROR(_xlfn.IFS(M31="","",K31&gt;=time_violations,0,OR(M31&gt;=qualify_ie,AF31&lt;&gt;""),1),"")</f>
        <v/>
      </c>
      <c r="C31" s="212" t="s">
        <v>286</v>
      </c>
      <c r="D31" s="120" t="str">
        <f>IF(Entries!E30="","",Entries!E30)</f>
        <v/>
      </c>
      <c r="E31" s="17"/>
      <c r="F31" s="18"/>
      <c r="G31" s="17"/>
      <c r="H31" s="18"/>
      <c r="I31" s="17"/>
      <c r="J31" s="18"/>
      <c r="K31" s="36"/>
      <c r="L31" s="123" t="str">
        <f t="shared" si="4"/>
        <v/>
      </c>
      <c r="M31" s="124" t="str">
        <f t="shared" si="5"/>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125" t="str" cm="1">
        <f t="array" aca="1" ref="B32" ca="1">IFERROR(_xlfn.IFS(M32="","",K32&gt;=time_violations,0,OR(M32&gt;=qualify_ie,AF32&lt;&gt;""),1),"")</f>
        <v/>
      </c>
      <c r="C32" s="126" t="s">
        <v>296</v>
      </c>
      <c r="D32" s="126" t="str">
        <f>IF(Entries!E31="","",Entries!E31)</f>
        <v/>
      </c>
      <c r="E32" s="19"/>
      <c r="F32" s="20"/>
      <c r="G32" s="19"/>
      <c r="H32" s="20"/>
      <c r="I32" s="19"/>
      <c r="J32" s="20"/>
      <c r="K32" s="37"/>
      <c r="L32" s="129" t="str">
        <f t="shared" si="4"/>
        <v/>
      </c>
      <c r="M32" s="128" t="str">
        <f t="shared" ref="M32:M39" si="10">IF(SUM(F32,H32,J32)&gt;0,SUM(F32,H32,J32),"")</f>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306</v>
      </c>
      <c r="D33" s="131" t="str">
        <f>IF(Entries!E32="","",Entries!E32)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315</v>
      </c>
      <c r="D34" s="131" t="str">
        <f>IF(Entries!E33="","",Entries!E33)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324</v>
      </c>
      <c r="D35" s="131" t="str">
        <f>IF(Entries!E34="","",Entries!E34)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334</v>
      </c>
      <c r="D36" s="133" t="str">
        <f>IF(Entries!E35="","",Entries!E35)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344</v>
      </c>
      <c r="D37" s="135" t="str">
        <f>IF(Entries!E36="","",Entries!E36)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353</v>
      </c>
      <c r="D38" s="135" t="str">
        <f>IF(Entries!E37="","",Entries!E37)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362</v>
      </c>
      <c r="D39" s="135" t="str">
        <f>IF(Entries!E38="","",Entries!E38)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sheetData>
  <sheetProtection algorithmName="SHA-512" hashValue="cnnV814JpzX0ZuZpo5qstur7mgBxSfmN0iNuTpmnWvRU6JeKHA0ptVGZrfjC2+6xt8A6bY48x9wE2M+iGVxqww==" saltValue="ZtyAO+refiLnQ+5AmN+X6A==" spinCount="100000" sheet="1" objects="1" scenarios="1"/>
  <mergeCells count="19">
    <mergeCell ref="A36:A39"/>
    <mergeCell ref="S14:AC18"/>
    <mergeCell ref="G2:H2"/>
    <mergeCell ref="A4:A7"/>
    <mergeCell ref="A8:A11"/>
    <mergeCell ref="A12:A15"/>
    <mergeCell ref="A16:A19"/>
    <mergeCell ref="AB2:AC2"/>
    <mergeCell ref="I2:J2"/>
    <mergeCell ref="U2:V2"/>
    <mergeCell ref="W2:X2"/>
    <mergeCell ref="Y2:Z2"/>
    <mergeCell ref="L2:M2"/>
    <mergeCell ref="R2:T2"/>
    <mergeCell ref="A20:A23"/>
    <mergeCell ref="A24:A27"/>
    <mergeCell ref="A28:A31"/>
    <mergeCell ref="A32:A35"/>
    <mergeCell ref="E2:F2"/>
  </mergeCells>
  <dataValidations count="5">
    <dataValidation type="whole" allowBlank="1" showInputMessage="1" showErrorMessage="1" sqref="V4:V11 X4:X11 F4:F40 J4:J40 H4:H40 Z4:Z11" xr:uid="{042ED013-C864-469D-9A0C-61B63712AC3F}">
      <formula1>1</formula1>
      <formula2>total_score_ie</formula2>
    </dataValidation>
    <dataValidation type="whole" allowBlank="1" showInputMessage="1" showErrorMessage="1" sqref="Y4:Y11 W4:W11 U4:U11" xr:uid="{8A8EEE27-E1CE-495E-A486-21DE2513CADF}">
      <formula1>1</formula1>
      <formula2>total_rank_finals</formula2>
    </dataValidation>
    <dataValidation type="list" allowBlank="1" showInputMessage="1" showErrorMessage="1" sqref="K4:K40" xr:uid="{CFDAEC55-92A9-49A0-B107-78D43CE698FE}">
      <formula1>"1,2,3"</formula1>
    </dataValidation>
    <dataValidation type="whole" allowBlank="1" showInputMessage="1" showErrorMessage="1" sqref="I4:I40 G4:G40 E4:E40" xr:uid="{96F0ED51-F460-416C-A868-ADC176FA76FA}">
      <formula1>1</formula1>
      <formula2>total_rank_ie</formula2>
    </dataValidation>
    <dataValidation type="whole" operator="equal" allowBlank="1" showInputMessage="1" showErrorMessage="1" sqref="AA4:AA11" xr:uid="{0867D03F-A3BD-354E-8F87-A795D35DA656}">
      <formula1>1</formula1>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5D8E3E67-1413-4CFC-86CB-A23EB87E6913}">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B4:B40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30462-0C4C-4F85-AEB0-BB5A5CE29824}">
  <sheetPr>
    <tabColor theme="8"/>
  </sheetPr>
  <dimension ref="A2:AF39"/>
  <sheetViews>
    <sheetView showGridLines="0" showRowColHeaders="0" topLeftCell="A2" zoomScale="140" zoomScaleNormal="140" workbookViewId="0">
      <pane ySplit="2" topLeftCell="A4" activePane="bottomLeft" state="frozen"/>
      <selection activeCell="F37" sqref="F37"/>
      <selection pane="bottomLeft" activeCell="AB5" sqref="AB5"/>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5" bestFit="1" customWidth="1"/>
    <col min="28" max="28" width="5.125" bestFit="1" customWidth="1"/>
    <col min="29" max="29" width="5.5" bestFit="1" customWidth="1"/>
    <col min="30" max="30" width="5.375" bestFit="1" customWidth="1"/>
    <col min="31" max="31" width="5.375" hidden="1" customWidth="1"/>
    <col min="32" max="32" width="5.375" customWidth="1"/>
    <col min="33" max="16384" width="8.875" hidden="1"/>
  </cols>
  <sheetData>
    <row r="2" spans="1:32" ht="15.6" customHeight="1" x14ac:dyDescent="0.25">
      <c r="A2" s="49"/>
      <c r="B2" s="50"/>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340" t="s">
        <v>392</v>
      </c>
      <c r="AB2" s="489" t="s">
        <v>385</v>
      </c>
      <c r="AC2" s="491"/>
      <c r="AD2" s="53"/>
    </row>
    <row r="3" spans="1:32" ht="15.6" customHeight="1" thickBot="1" x14ac:dyDescent="0.3">
      <c r="A3" s="54"/>
      <c r="B3" s="55"/>
      <c r="C3" s="211" t="s">
        <v>22</v>
      </c>
      <c r="D3" s="56" t="s">
        <v>24</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63"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30</v>
      </c>
      <c r="D4" s="65" t="str">
        <f>IF(Entries!H3="","",Entries!H3)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40</v>
      </c>
      <c r="D5" s="75" t="str">
        <f>IF(Entries!H4="","",Entries!H4)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2"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49</v>
      </c>
      <c r="D6" s="75" t="str">
        <f>IF(Entries!H5="","",Entries!H5)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2"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58</v>
      </c>
      <c r="D7" s="75" t="str">
        <f>IF(Entries!H6="","",Entries!H6)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2"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68</v>
      </c>
      <c r="D8" s="81" t="str">
        <f>IF(Entries!H7="","",Entries!H7)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2"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79</v>
      </c>
      <c r="D9" s="81" t="str">
        <f>IF(Entries!H8="","",Entries!H8)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2"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88</v>
      </c>
      <c r="D10" s="81" t="str">
        <f>IF(Entries!H9="","",Entries!H9)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2"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97</v>
      </c>
      <c r="D11" s="81" t="str">
        <f>IF(Entries!H10="","",Entries!H10)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72"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107</v>
      </c>
      <c r="D12" s="90" t="str">
        <f>IF(Entries!H11="","",Entries!H11)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117</v>
      </c>
      <c r="D13" s="90" t="str">
        <f>IF(Entries!H12="","",Entries!H12)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126</v>
      </c>
      <c r="D14" s="90" t="str">
        <f>IF(Entries!H13="","",Entries!H13)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380</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135</v>
      </c>
      <c r="D15" s="90" t="str">
        <f>IF(Entries!H14="","",Entries!H14)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145</v>
      </c>
      <c r="D16" s="100" t="str">
        <f>IF(Entries!H15="","",Entries!H15)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155</v>
      </c>
      <c r="D17" s="100" t="str">
        <f>IF(Entries!H16="","",Entries!H16)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164</v>
      </c>
      <c r="D18" s="100" t="str">
        <f>IF(Entries!H17="","",Entries!H17)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173</v>
      </c>
      <c r="D19" s="100" t="str">
        <f>IF(Entries!H18="","",Entries!H18)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183</v>
      </c>
      <c r="D20" s="106" t="str">
        <f>IF(Entries!H19="","",Entries!H19)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193</v>
      </c>
      <c r="D21" s="106" t="str">
        <f>IF(Entries!H20="","",Entries!H20)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202</v>
      </c>
      <c r="D22" s="106" t="str">
        <f>IF(Entries!H21="","",Entries!H21)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211</v>
      </c>
      <c r="D23" s="106" t="str">
        <f>IF(Entries!H22="","",Entries!H22)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221</v>
      </c>
      <c r="D24" s="112" t="str">
        <f>IF(Entries!H23="","",Entries!H23)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231</v>
      </c>
      <c r="D25" s="112" t="str">
        <f>IF(Entries!H24="","",Entries!H24)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240</v>
      </c>
      <c r="D26" s="112" t="str">
        <f>IF(Entries!H25="","",Entries!H25)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249</v>
      </c>
      <c r="D27" s="141" t="str">
        <f>IF(Entries!H26="","",Entries!H26)</f>
        <v/>
      </c>
      <c r="E27" s="15"/>
      <c r="F27" s="16"/>
      <c r="G27" s="15"/>
      <c r="H27" s="16"/>
      <c r="I27" s="15"/>
      <c r="J27" s="16"/>
      <c r="K27" s="213"/>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6" t="str" cm="1">
        <f t="array" aca="1" ref="B28" ca="1">IFERROR(_xlfn.IFS(M28="","",K28&gt;=time_violations,0,OR(M28&gt;=qualify_ie,AF28&lt;&gt;""),1),"")</f>
        <v/>
      </c>
      <c r="C28" s="212" t="s">
        <v>259</v>
      </c>
      <c r="D28" s="215" t="str">
        <f>IF(Entries!H27="","",Entries!H27)</f>
        <v/>
      </c>
      <c r="E28" s="17"/>
      <c r="F28" s="18"/>
      <c r="G28" s="17"/>
      <c r="H28" s="18"/>
      <c r="I28" s="17"/>
      <c r="J28" s="18"/>
      <c r="K28" s="36"/>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6" t="str" cm="1">
        <f t="array" aca="1" ref="B29" ca="1">IFERROR(_xlfn.IFS(M29="","",K29&gt;=time_violations,0,OR(M29&gt;=qualify_ie,AF29&lt;&gt;""),1),"")</f>
        <v/>
      </c>
      <c r="C29" s="212" t="s">
        <v>269</v>
      </c>
      <c r="D29" s="120" t="str">
        <f>IF(Entries!H28="","",Entries!H28)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6" t="str" cm="1">
        <f t="array" aca="1" ref="B30" ca="1">IFERROR(_xlfn.IFS(M30="","",K30&gt;=time_violations,0,OR(M30&gt;=qualify_ie,AF30&lt;&gt;""),1),"")</f>
        <v/>
      </c>
      <c r="C30" s="212" t="s">
        <v>278</v>
      </c>
      <c r="D30" s="120" t="str">
        <f>IF(Entries!H29="","",Entries!H29)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145" t="str" cm="1">
        <f t="array" aca="1" ref="B31" ca="1">IFERROR(_xlfn.IFS(M31="","",K31&gt;=time_violations,0,OR(M31&gt;=qualify_ie,AF31&lt;&gt;""),1),"")</f>
        <v/>
      </c>
      <c r="C31" s="212" t="s">
        <v>287</v>
      </c>
      <c r="D31" s="120" t="str">
        <f>IF(Entries!H30="","",Entries!H30)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125" t="str" cm="1">
        <f t="array" aca="1" ref="B32" ca="1">IFERROR(_xlfn.IFS(M32="","",K32&gt;=time_violations,0,OR(M32&gt;=qualify_ie,AF32&lt;&gt;""),1),"")</f>
        <v/>
      </c>
      <c r="C32" s="126" t="s">
        <v>297</v>
      </c>
      <c r="D32" s="126" t="str">
        <f>IF(Entries!H31="","",Entries!H31)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307</v>
      </c>
      <c r="D33" s="131" t="str">
        <f>IF(Entries!H32="","",Entries!H32)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316</v>
      </c>
      <c r="D34" s="131" t="str">
        <f>IF(Entries!H33="","",Entries!H33)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325</v>
      </c>
      <c r="D35" s="131" t="str">
        <f>IF(Entries!H34="","",Entries!H34)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335</v>
      </c>
      <c r="D36" s="133" t="str">
        <f>IF(Entries!H35="","",Entries!H35)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345</v>
      </c>
      <c r="D37" s="135" t="str">
        <f>IF(Entries!H36="","",Entries!H36)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354</v>
      </c>
      <c r="D38" s="135" t="str">
        <f>IF(Entries!H37="","",Entries!H37)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363</v>
      </c>
      <c r="D39" s="135" t="str">
        <f>IF(Entries!H38="","",Entries!H38)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sheetData>
  <sheetProtection algorithmName="SHA-512" hashValue="05LC99Hd2fpgeX6YoOrAmQimG8mAv4R9LIWNWEf8jml7H5jNIx5OqcXHpwDsFJhxGpyMR46peqHXl80D2+7mQQ==" saltValue="A3uakmSfni6gmtJPTuSAyg==" spinCount="100000" sheet="1" objects="1" scenarios="1"/>
  <mergeCells count="19">
    <mergeCell ref="A12:A15"/>
    <mergeCell ref="S14:AC18"/>
    <mergeCell ref="A16:A19"/>
    <mergeCell ref="E2:F2"/>
    <mergeCell ref="G2:H2"/>
    <mergeCell ref="I2:J2"/>
    <mergeCell ref="L2:M2"/>
    <mergeCell ref="R2:T2"/>
    <mergeCell ref="U2:V2"/>
    <mergeCell ref="W2:X2"/>
    <mergeCell ref="Y2:Z2"/>
    <mergeCell ref="AB2:AC2"/>
    <mergeCell ref="A4:A7"/>
    <mergeCell ref="A8:A11"/>
    <mergeCell ref="A20:A23"/>
    <mergeCell ref="A24:A27"/>
    <mergeCell ref="A28:A31"/>
    <mergeCell ref="A32:A35"/>
    <mergeCell ref="A36:A39"/>
  </mergeCells>
  <dataValidations count="4">
    <dataValidation type="whole" allowBlank="1" showInputMessage="1" showErrorMessage="1" sqref="I4:I40 G4:G40 E4:E40" xr:uid="{2B6C9B37-CD9D-4AB3-98D8-87497EE48913}">
      <formula1>1</formula1>
      <formula2>total_rank_ie</formula2>
    </dataValidation>
    <dataValidation type="list" allowBlank="1" showInputMessage="1" showErrorMessage="1" sqref="K4:K40" xr:uid="{E1CE1D8D-0168-4A7D-8733-F8F4B5103124}">
      <formula1>"1,2,3"</formula1>
    </dataValidation>
    <dataValidation type="whole" allowBlank="1" showInputMessage="1" showErrorMessage="1" sqref="Y4:Y11 W4:W11 U4:U11" xr:uid="{D9ED5499-FA17-4AC5-BC3F-2F16288DB6C2}">
      <formula1>1</formula1>
      <formula2>total_rank_finals</formula2>
    </dataValidation>
    <dataValidation type="whole" allowBlank="1" showInputMessage="1" showErrorMessage="1" sqref="V4:V11 X4:X11 Z4:AA11 J4:J40 H4:H40 F4:F40" xr:uid="{96F8D2B3-F085-498B-9ACA-D73EFE4FDF79}">
      <formula1>1</formula1>
      <formula2>total_score_ie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94B34D06-BAF2-4B58-B0EA-569659778CCC}">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B4:B40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07851-519E-400F-ACBC-6AD1F23B05DC}">
  <sheetPr>
    <tabColor theme="7"/>
  </sheetPr>
  <dimension ref="A2:AF39"/>
  <sheetViews>
    <sheetView showGridLines="0" showRowColHeaders="0" topLeftCell="A2" zoomScale="140" zoomScaleNormal="140" workbookViewId="0">
      <pane ySplit="2" topLeftCell="A4" activePane="bottomLeft" state="frozen"/>
      <selection activeCell="F37" sqref="F37"/>
      <selection pane="bottomLeft" activeCell="AB4" sqref="AB4:AB1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375" bestFit="1" customWidth="1"/>
    <col min="28" max="28" width="5.125" bestFit="1" customWidth="1"/>
    <col min="29" max="29" width="5.5" bestFit="1" customWidth="1"/>
    <col min="30" max="30" width="5.375" bestFit="1" customWidth="1"/>
    <col min="31" max="31" width="5.375" hidden="1" customWidth="1"/>
    <col min="32" max="32" width="5.375" customWidth="1"/>
    <col min="33" max="33" width="0" hidden="1" customWidth="1"/>
  </cols>
  <sheetData>
    <row r="2" spans="1:32" ht="15.6" customHeight="1" x14ac:dyDescent="0.25">
      <c r="A2" s="49"/>
      <c r="B2" s="50"/>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340" t="s">
        <v>392</v>
      </c>
      <c r="AB2" s="489" t="s">
        <v>385</v>
      </c>
      <c r="AC2" s="491"/>
      <c r="AD2" s="53"/>
    </row>
    <row r="3" spans="1:32" ht="15.6" customHeight="1" thickBot="1" x14ac:dyDescent="0.3">
      <c r="A3" s="54"/>
      <c r="B3" s="55"/>
      <c r="C3" s="211" t="s">
        <v>22</v>
      </c>
      <c r="D3" s="56" t="s">
        <v>25</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63"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31</v>
      </c>
      <c r="D4" s="65" t="str">
        <f>IF(Entries!M3="","",Entries!M3)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41</v>
      </c>
      <c r="D5" s="75" t="str">
        <f>IF(Entries!M4="","",Entries!M4)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9"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50</v>
      </c>
      <c r="D6" s="75" t="str">
        <f>IF(Entries!M5="","",Entries!M5)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9"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59</v>
      </c>
      <c r="D7" s="75" t="str">
        <f>IF(Entries!M6="","",Entries!M6)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9"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69</v>
      </c>
      <c r="D8" s="81" t="str">
        <f>IF(Entries!M7="","",Entries!M7)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9"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80</v>
      </c>
      <c r="D9" s="81" t="str">
        <f>IF(Entries!M8="","",Entries!M8)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9"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89</v>
      </c>
      <c r="D10" s="81" t="str">
        <f>IF(Entries!M9="","",Entries!M9)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9"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98</v>
      </c>
      <c r="D11" s="81" t="str">
        <f>IF(Entries!M10="","",Entries!M10)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87"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108</v>
      </c>
      <c r="D12" s="90" t="str">
        <f>IF(Entries!M11="","",Entries!M11)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118</v>
      </c>
      <c r="D13" s="90" t="str">
        <f>IF(Entries!M12="","",Entries!M12)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127</v>
      </c>
      <c r="D14" s="90" t="str">
        <f>IF(Entries!M13="","",Entries!M13)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381</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136</v>
      </c>
      <c r="D15" s="90" t="str">
        <f>IF(Entries!M14="","",Entries!M14)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146</v>
      </c>
      <c r="D16" s="100" t="str">
        <f>IF(Entries!M15="","",Entries!M15)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156</v>
      </c>
      <c r="D17" s="100" t="str">
        <f>IF(Entries!M16="","",Entries!M16)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165</v>
      </c>
      <c r="D18" s="100" t="str">
        <f>IF(Entries!M17="","",Entries!M17)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174</v>
      </c>
      <c r="D19" s="100" t="str">
        <f>IF(Entries!M18="","",Entries!M18)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184</v>
      </c>
      <c r="D20" s="106" t="str">
        <f>IF(Entries!M19="","",Entries!M19)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194</v>
      </c>
      <c r="D21" s="106" t="str">
        <f>IF(Entries!M20="","",Entries!M20)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203</v>
      </c>
      <c r="D22" s="106" t="str">
        <f>IF(Entries!M21="","",Entries!M21)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212</v>
      </c>
      <c r="D23" s="106" t="str">
        <f>IF(Entries!M22="","",Entries!M22)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222</v>
      </c>
      <c r="D24" s="112" t="str">
        <f>IF(Entries!M23="","",Entries!M23)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232</v>
      </c>
      <c r="D25" s="112" t="str">
        <f>IF(Entries!M24="","",Entries!M24)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241</v>
      </c>
      <c r="D26" s="112" t="str">
        <f>IF(Entries!M25="","",Entries!M25)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250</v>
      </c>
      <c r="D27" s="118" t="str">
        <f>IF(Entries!M26="","",Entries!M26)</f>
        <v/>
      </c>
      <c r="E27" s="15"/>
      <c r="F27" s="16"/>
      <c r="G27" s="15"/>
      <c r="H27" s="16"/>
      <c r="I27" s="15"/>
      <c r="J27" s="16"/>
      <c r="K27" s="35"/>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8" t="str" cm="1">
        <f t="array" aca="1" ref="B28" ca="1">IFERROR(_xlfn.IFS(M28="","",K28&gt;=time_violations,0,OR(M28&gt;=qualify_ie,AF28&lt;&gt;""),1),"")</f>
        <v/>
      </c>
      <c r="C28" s="212" t="s">
        <v>260</v>
      </c>
      <c r="D28" s="144" t="str">
        <f>IF(Entries!M27="","",Entries!M27)</f>
        <v/>
      </c>
      <c r="E28" s="17"/>
      <c r="F28" s="18"/>
      <c r="G28" s="17"/>
      <c r="H28" s="18"/>
      <c r="I28" s="17"/>
      <c r="J28" s="18"/>
      <c r="K28" s="217"/>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8" t="str" cm="1">
        <f t="array" aca="1" ref="B29" ca="1">IFERROR(_xlfn.IFS(M29="","",K29&gt;=time_violations,0,OR(M29&gt;=qualify_ie,AF29&lt;&gt;""),1),"")</f>
        <v/>
      </c>
      <c r="C29" s="212" t="s">
        <v>270</v>
      </c>
      <c r="D29" s="144" t="str">
        <f>IF(Entries!M28="","",Entries!M28)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8" t="str" cm="1">
        <f t="array" aca="1" ref="B30" ca="1">IFERROR(_xlfn.IFS(M30="","",K30&gt;=time_violations,0,OR(M30&gt;=qualify_ie,AF30&lt;&gt;""),1),"")</f>
        <v/>
      </c>
      <c r="C30" s="212" t="s">
        <v>279</v>
      </c>
      <c r="D30" s="144" t="str">
        <f>IF(Entries!M29="","",Entries!M29)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216" t="str" cm="1">
        <f t="array" aca="1" ref="B31" ca="1">IFERROR(_xlfn.IFS(M31="","",K31&gt;=time_violations,0,OR(M31&gt;=qualify_ie,AF31&lt;&gt;""),1),"")</f>
        <v/>
      </c>
      <c r="C31" s="212" t="s">
        <v>288</v>
      </c>
      <c r="D31" s="144" t="str">
        <f>IF(Entries!M30="","",Entries!M30)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219" t="str" cm="1">
        <f t="array" aca="1" ref="B32" ca="1">IFERROR(_xlfn.IFS(M32="","",K32&gt;=time_violations,0,OR(M32&gt;=qualify_ie,AF32&lt;&gt;""),1),"")</f>
        <v/>
      </c>
      <c r="C32" s="126" t="s">
        <v>298</v>
      </c>
      <c r="D32" s="147" t="str">
        <f>IF(Entries!M31="","",Entries!M31)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308</v>
      </c>
      <c r="D33" s="131" t="str">
        <f>IF(Entries!M32="","",Entries!M32)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317</v>
      </c>
      <c r="D34" s="131" t="str">
        <f>IF(Entries!M33="","",Entries!M33)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508"/>
      <c r="B35" s="130" t="str" cm="1">
        <f t="array" aca="1" ref="B35" ca="1">IFERROR(_xlfn.IFS(M35="","",K35&gt;=time_violations,0,OR(M35&gt;=qualify_ie,AF35&lt;&gt;""),1),"")</f>
        <v/>
      </c>
      <c r="C35" s="131" t="s">
        <v>326</v>
      </c>
      <c r="D35" s="131" t="str">
        <f>IF(Entries!M34="","",Entries!M34)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509" t="s">
        <v>333</v>
      </c>
      <c r="B36" s="132" t="str" cm="1">
        <f t="array" aca="1" ref="B36" ca="1">IFERROR(_xlfn.IFS(M36="","",K36&gt;=time_violations,0,OR(M36&gt;=qualify_ie,AF36&lt;&gt;""),1),"")</f>
        <v/>
      </c>
      <c r="C36" s="133" t="s">
        <v>336</v>
      </c>
      <c r="D36" s="133" t="str">
        <f>IF(Entries!M35="","",Entries!M35)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510"/>
      <c r="B37" s="134" t="str" cm="1">
        <f t="array" aca="1" ref="B37" ca="1">IFERROR(_xlfn.IFS(M37="","",K37&gt;=time_violations,0,OR(M37&gt;=qualify_ie,AF37&lt;&gt;""),1),"")</f>
        <v/>
      </c>
      <c r="C37" s="135" t="s">
        <v>346</v>
      </c>
      <c r="D37" s="135" t="str">
        <f>IF(Entries!M36="","",Entries!M36)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510"/>
      <c r="B38" s="134" t="str" cm="1">
        <f t="array" aca="1" ref="B38" ca="1">IFERROR(_xlfn.IFS(M38="","",K38&gt;=time_violations,0,OR(M38&gt;=qualify_ie,AF38&lt;&gt;""),1),"")</f>
        <v/>
      </c>
      <c r="C38" s="135" t="s">
        <v>355</v>
      </c>
      <c r="D38" s="135" t="str">
        <f>IF(Entries!M37="","",Entries!M37)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8"/>
      <c r="B39" s="134" t="str" cm="1">
        <f t="array" aca="1" ref="B39" ca="1">IFERROR(_xlfn.IFS(M39="","",K39&gt;=time_violations,0,OR(M39&gt;=qualify_ie,AF39&lt;&gt;""),1),"")</f>
        <v/>
      </c>
      <c r="C39" s="135" t="s">
        <v>364</v>
      </c>
      <c r="D39" s="135" t="str">
        <f>IF(Entries!M38="","",Entries!M38)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sheetData>
  <sheetProtection algorithmName="SHA-512" hashValue="tfp64DcQLmBTUGAgUTXrK+J08eF97rO0urFm01oF1kYs4hO1VZxh9L76+uqYNGDcLXrqlszZYc+Ymv6k7dGKnA==" saltValue="uXQudapnnFMu5Uf3F6ekYg==" spinCount="100000" sheet="1" objects="1" scenarios="1"/>
  <mergeCells count="19">
    <mergeCell ref="A12:A15"/>
    <mergeCell ref="S14:AC18"/>
    <mergeCell ref="A16:A19"/>
    <mergeCell ref="E2:F2"/>
    <mergeCell ref="G2:H2"/>
    <mergeCell ref="I2:J2"/>
    <mergeCell ref="L2:M2"/>
    <mergeCell ref="R2:T2"/>
    <mergeCell ref="U2:V2"/>
    <mergeCell ref="W2:X2"/>
    <mergeCell ref="Y2:Z2"/>
    <mergeCell ref="AB2:AC2"/>
    <mergeCell ref="A4:A7"/>
    <mergeCell ref="A8:A11"/>
    <mergeCell ref="A20:A23"/>
    <mergeCell ref="A24:A27"/>
    <mergeCell ref="A28:A31"/>
    <mergeCell ref="A32:A35"/>
    <mergeCell ref="A36:A39"/>
  </mergeCells>
  <conditionalFormatting sqref="C4:D4">
    <cfRule type="iconSet" priority="2">
      <iconSet iconSet="3Symbols2">
        <cfvo type="percent" val="0"/>
        <cfvo type="percent" val="33"/>
        <cfvo type="percent" val="67"/>
      </iconSet>
    </cfRule>
  </conditionalFormatting>
  <dataValidations count="4">
    <dataValidation type="whole" allowBlank="1" showInputMessage="1" showErrorMessage="1" sqref="V4:V11 X4:X11 Z4:AA11 J4:J39 J41:J42 H4:H39 H41:H42 F4:F39 F41:F42" xr:uid="{B0980A96-726B-43CD-AE4E-7CEEC3702ED9}">
      <formula1>1</formula1>
      <formula2>total_score_ie</formula2>
    </dataValidation>
    <dataValidation type="whole" allowBlank="1" showInputMessage="1" showErrorMessage="1" sqref="Y4:Y11 W4:W11 U4:U11" xr:uid="{AA7D8E35-9793-468B-A238-3E5C62445174}">
      <formula1>1</formula1>
      <formula2>total_rank_finals</formula2>
    </dataValidation>
    <dataValidation type="list" allowBlank="1" showInputMessage="1" showErrorMessage="1" sqref="K41:K42 K4:K39" xr:uid="{98775FED-38AF-4605-A2C4-BBCBE30897A7}">
      <formula1>"1,2,3"</formula1>
    </dataValidation>
    <dataValidation type="whole" allowBlank="1" showInputMessage="1" showErrorMessage="1" sqref="E41:E42 I4:I39 I41:I42 G4:G39 G41:G42 E4:E39" xr:uid="{3297FF31-0483-45A7-945D-C12BD60B15EE}">
      <formula1>1</formula1>
      <formula2>total_rank_ie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60" id="{84FB72EE-AA9E-4D33-8F34-6B4C6B723DCF}">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B41:B42 B4:B39</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458A4-6FAE-480A-87D9-991146EE33AB}">
  <sheetPr>
    <tabColor theme="6"/>
  </sheetPr>
  <dimension ref="A2:AG40"/>
  <sheetViews>
    <sheetView showGridLines="0" showRowColHeaders="0" topLeftCell="A2" zoomScale="140" zoomScaleNormal="140" workbookViewId="0">
      <pane ySplit="2" topLeftCell="A4" activePane="bottomLeft" state="frozen"/>
      <selection activeCell="F37" sqref="F37"/>
      <selection pane="bottomLeft" activeCell="AB4" sqref="AB4:AB1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375" bestFit="1" customWidth="1"/>
    <col min="28" max="28" width="5.125" bestFit="1" customWidth="1"/>
    <col min="29" max="29" width="5.5" bestFit="1" customWidth="1"/>
    <col min="30" max="30" width="5.375" bestFit="1" customWidth="1"/>
    <col min="31" max="31" width="5.375" hidden="1" customWidth="1"/>
    <col min="32" max="32" width="5.375" customWidth="1"/>
    <col min="33" max="33" width="0" hidden="1" customWidth="1"/>
    <col min="34" max="16384" width="8.875" hidden="1"/>
  </cols>
  <sheetData>
    <row r="2" spans="1:32" ht="15.6" customHeight="1" x14ac:dyDescent="0.25">
      <c r="A2" s="51"/>
      <c r="B2" s="49"/>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340" t="s">
        <v>392</v>
      </c>
      <c r="AB2" s="489" t="s">
        <v>385</v>
      </c>
      <c r="AC2" s="491"/>
      <c r="AD2" s="53"/>
    </row>
    <row r="3" spans="1:32" ht="15.6" customHeight="1" thickBot="1" x14ac:dyDescent="0.3">
      <c r="A3" s="54"/>
      <c r="B3" s="55"/>
      <c r="C3" s="211" t="s">
        <v>22</v>
      </c>
      <c r="D3" s="56" t="s">
        <v>25</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63"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32</v>
      </c>
      <c r="D4" s="65" t="str">
        <f>IF(Entries!R3="","",Entries!R3)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40"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42</v>
      </c>
      <c r="D5" s="75" t="str">
        <f>IF(Entries!R4="","",Entries!R4)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9"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51</v>
      </c>
      <c r="D6" s="75" t="str">
        <f>IF(Entries!R5="","",Entries!R5)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9"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60</v>
      </c>
      <c r="D7" s="75" t="str">
        <f>IF(Entries!R6="","",Entries!R6)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9"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70</v>
      </c>
      <c r="D8" s="81" t="str">
        <f>IF(Entries!R7="","",Entries!R7)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9"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81</v>
      </c>
      <c r="D9" s="81" t="str">
        <f>IF(Entries!R8="","",Entries!R8)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9"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90</v>
      </c>
      <c r="D10" s="81" t="str">
        <f>IF(Entries!R9="","",Entries!R9)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9"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99</v>
      </c>
      <c r="D11" s="81" t="str">
        <f>IF(Entries!R10="","",Entries!R10)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87"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109</v>
      </c>
      <c r="D12" s="90" t="str">
        <f>IF(Entries!R11="","",Entries!R11)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119</v>
      </c>
      <c r="D13" s="90" t="str">
        <f>IF(Entries!R12="","",Entries!R12)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128</v>
      </c>
      <c r="D14" s="90" t="str">
        <f>IF(Entries!R13="","",Entries!R13)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382</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137</v>
      </c>
      <c r="D15" s="90" t="str">
        <f>IF(Entries!R14="","",Entries!R14)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147</v>
      </c>
      <c r="D16" s="100" t="str">
        <f>IF(Entries!R15="","",Entries!R15)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157</v>
      </c>
      <c r="D17" s="100" t="str">
        <f>IF(Entries!R16="","",Entries!R16)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166</v>
      </c>
      <c r="D18" s="100" t="str">
        <f>IF(Entries!R17="","",Entries!R17)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175</v>
      </c>
      <c r="D19" s="100" t="str">
        <f>IF(Entries!R18="","",Entries!R18)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185</v>
      </c>
      <c r="D20" s="106" t="str">
        <f>IF(Entries!R19="","",Entries!R19)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195</v>
      </c>
      <c r="D21" s="106" t="str">
        <f>IF(Entries!R20="","",Entries!R20)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204</v>
      </c>
      <c r="D22" s="106" t="str">
        <f>IF(Entries!R21="","",Entries!R21)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213</v>
      </c>
      <c r="D23" s="106" t="str">
        <f>IF(Entries!R22="","",Entries!R22)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223</v>
      </c>
      <c r="D24" s="112" t="str">
        <f>IF(Entries!R23="","",Entries!R23)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233</v>
      </c>
      <c r="D25" s="112" t="str">
        <f>IF(Entries!R24="","",Entries!R24)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242</v>
      </c>
      <c r="D26" s="112" t="str">
        <f>IF(Entries!R25="","",Entries!R25)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251</v>
      </c>
      <c r="D27" s="118" t="str">
        <f>IF(Entries!R26="","",Entries!R26)</f>
        <v/>
      </c>
      <c r="E27" s="15"/>
      <c r="F27" s="16"/>
      <c r="G27" s="15"/>
      <c r="H27" s="16"/>
      <c r="I27" s="15"/>
      <c r="J27" s="16"/>
      <c r="K27" s="35"/>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6" t="str" cm="1">
        <f t="array" aca="1" ref="B28" ca="1">IFERROR(_xlfn.IFS(M28="","",K28&gt;=time_violations,0,OR(M28&gt;=qualify_ie,AF28&lt;&gt;""),1),"")</f>
        <v/>
      </c>
      <c r="C28" s="212" t="s">
        <v>261</v>
      </c>
      <c r="D28" s="144" t="str">
        <f>IF(Entries!R27="","",Entries!R27)</f>
        <v/>
      </c>
      <c r="E28" s="17"/>
      <c r="F28" s="18"/>
      <c r="G28" s="17"/>
      <c r="H28" s="18"/>
      <c r="I28" s="17"/>
      <c r="J28" s="18"/>
      <c r="K28" s="217"/>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6" t="str" cm="1">
        <f t="array" aca="1" ref="B29" ca="1">IFERROR(_xlfn.IFS(M29="","",K29&gt;=time_violations,0,OR(M29&gt;=qualify_ie,AF29&lt;&gt;""),1),"")</f>
        <v/>
      </c>
      <c r="C29" s="212" t="s">
        <v>271</v>
      </c>
      <c r="D29" s="144" t="str">
        <f>IF(Entries!R28="","",Entries!R28)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6" t="str" cm="1">
        <f t="array" aca="1" ref="B30" ca="1">IFERROR(_xlfn.IFS(M30="","",K30&gt;=time_violations,0,OR(M30&gt;=qualify_ie,AF30&lt;&gt;""),1),"")</f>
        <v/>
      </c>
      <c r="C30" s="212" t="s">
        <v>280</v>
      </c>
      <c r="D30" s="144" t="str">
        <f>IF(Entries!R29="","",Entries!R29)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216" t="str" cm="1">
        <f t="array" aca="1" ref="B31" ca="1">IFERROR(_xlfn.IFS(M31="","",K31&gt;=time_violations,0,OR(M31&gt;=qualify_ie,AF31&lt;&gt;""),1),"")</f>
        <v/>
      </c>
      <c r="C31" s="212" t="s">
        <v>289</v>
      </c>
      <c r="D31" s="120" t="str">
        <f>IF(Entries!R30="","",Entries!R30)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219" t="str" cm="1">
        <f t="array" aca="1" ref="B32" ca="1">IFERROR(_xlfn.IFS(M32="","",K32&gt;=time_violations,0,OR(M32&gt;=qualify_ie,AF32&lt;&gt;""),1),"")</f>
        <v/>
      </c>
      <c r="C32" s="126" t="s">
        <v>299</v>
      </c>
      <c r="D32" s="147" t="str">
        <f>IF(Entries!R31="","",Entries!R31)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309</v>
      </c>
      <c r="D33" s="131" t="str">
        <f>IF(Entries!R32="","",Entries!R32)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318</v>
      </c>
      <c r="D34" s="131" t="str">
        <f>IF(Entries!R33="","",Entries!R33)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327</v>
      </c>
      <c r="D35" s="131" t="str">
        <f>IF(Entries!R34="","",Entries!R34)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337</v>
      </c>
      <c r="D36" s="133" t="str">
        <f>IF(Entries!R35="","",Entries!R35)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347</v>
      </c>
      <c r="D37" s="135" t="str">
        <f>IF(Entries!R36="","",Entries!R36)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356</v>
      </c>
      <c r="D38" s="135" t="str">
        <f>IF(Entries!R37="","",Entries!R37)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365</v>
      </c>
      <c r="D39" s="135" t="str">
        <f>IF(Entries!R38="","",Entries!R38)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row r="40" spans="1:32" ht="0" hidden="1" customHeight="1" x14ac:dyDescent="0.25">
      <c r="P40" t="str">
        <f t="shared" si="1"/>
        <v/>
      </c>
    </row>
  </sheetData>
  <sheetProtection algorithmName="SHA-512" hashValue="fhTUyMqU70/m+f7lkcjvq/xZyr7aQgYRAlmqHksBn/a+OUCADzfKv6FnIcR5eHTT1vpQgrtbPrG1EcbIrpuGsg==" saltValue="2XpHBeJAc5LvC7/03FicJQ==" spinCount="100000" sheet="1" objects="1" scenarios="1"/>
  <mergeCells count="19">
    <mergeCell ref="A12:A15"/>
    <mergeCell ref="S14:AC18"/>
    <mergeCell ref="A16:A19"/>
    <mergeCell ref="E2:F2"/>
    <mergeCell ref="G2:H2"/>
    <mergeCell ref="I2:J2"/>
    <mergeCell ref="L2:M2"/>
    <mergeCell ref="R2:T2"/>
    <mergeCell ref="U2:V2"/>
    <mergeCell ref="W2:X2"/>
    <mergeCell ref="Y2:Z2"/>
    <mergeCell ref="AB2:AC2"/>
    <mergeCell ref="A4:A7"/>
    <mergeCell ref="A8:A11"/>
    <mergeCell ref="A20:A23"/>
    <mergeCell ref="A24:A27"/>
    <mergeCell ref="A28:A31"/>
    <mergeCell ref="A32:A35"/>
    <mergeCell ref="A36:A39"/>
  </mergeCells>
  <conditionalFormatting sqref="C4">
    <cfRule type="iconSet" priority="2">
      <iconSet iconSet="3Symbols2">
        <cfvo type="percent" val="0"/>
        <cfvo type="percent" val="33"/>
        <cfvo type="percent" val="67"/>
      </iconSet>
    </cfRule>
  </conditionalFormatting>
  <dataValidations count="4">
    <dataValidation type="whole" allowBlank="1" showInputMessage="1" showErrorMessage="1" sqref="I4:I39 G4:G39 E4:E39" xr:uid="{642FE602-E150-4184-A4A1-467CAA46C92A}">
      <formula1>1</formula1>
      <formula2>total_rank_ie</formula2>
    </dataValidation>
    <dataValidation type="list" allowBlank="1" showInputMessage="1" showErrorMessage="1" sqref="K4:K39" xr:uid="{49525D07-4D09-4B9A-83E5-403CC5338386}">
      <formula1>"1,2,3"</formula1>
    </dataValidation>
    <dataValidation type="whole" allowBlank="1" showInputMessage="1" showErrorMessage="1" sqref="Y4:Y11 W4:W11 U4:U11" xr:uid="{895CDD70-90F5-4253-A14A-BFCD83DDA5F2}">
      <formula1>1</formula1>
      <formula2>total_rank_finals</formula2>
    </dataValidation>
    <dataValidation type="whole" allowBlank="1" showInputMessage="1" showErrorMessage="1" sqref="V4:V11 X4:X11 Z4:AA11 J4:J39 H4:H39 F4:F39" xr:uid="{3E210B16-E817-4E02-9CA9-7642E109BD39}">
      <formula1>1</formula1>
      <formula2>total_score_ie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A2147380-5759-4395-86D7-98BCFB2188C1}">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91</vt:i4>
      </vt:variant>
    </vt:vector>
  </HeadingPairs>
  <TitlesOfParts>
    <vt:vector size="107" baseType="lpstr">
      <vt:lpstr>Instructions</vt:lpstr>
      <vt:lpstr>Entries</vt:lpstr>
      <vt:lpstr>For State Reps</vt:lpstr>
      <vt:lpstr>Results</vt:lpstr>
      <vt:lpstr>Sweepstakes</vt:lpstr>
      <vt:lpstr>Humorous</vt:lpstr>
      <vt:lpstr>Dramatic</vt:lpstr>
      <vt:lpstr>Classical</vt:lpstr>
      <vt:lpstr>Contemporary</vt:lpstr>
      <vt:lpstr>Pantomime</vt:lpstr>
      <vt:lpstr>Musical</vt:lpstr>
      <vt:lpstr>One Act</vt:lpstr>
      <vt:lpstr>Costume</vt:lpstr>
      <vt:lpstr>Scenic</vt:lpstr>
      <vt:lpstr>Lighting</vt:lpstr>
      <vt:lpstr>Rules</vt:lpstr>
      <vt:lpstr>Classical!data</vt:lpstr>
      <vt:lpstr>Contemporary!data</vt:lpstr>
      <vt:lpstr>Costume!data</vt:lpstr>
      <vt:lpstr>Dramatic!data</vt:lpstr>
      <vt:lpstr>Lighting!data</vt:lpstr>
      <vt:lpstr>Musical!data</vt:lpstr>
      <vt:lpstr>'One Act'!data</vt:lpstr>
      <vt:lpstr>Pantomime!data</vt:lpstr>
      <vt:lpstr>Scenic!data</vt:lpstr>
      <vt:lpstr>data</vt:lpstr>
      <vt:lpstr>data_schools</vt:lpstr>
      <vt:lpstr>data_sweepstakes</vt:lpstr>
      <vt:lpstr>entries_classical</vt:lpstr>
      <vt:lpstr>entries_contemp</vt:lpstr>
      <vt:lpstr>entries_costume</vt:lpstr>
      <vt:lpstr>entries_dramatic</vt:lpstr>
      <vt:lpstr>entries_humorous</vt:lpstr>
      <vt:lpstr>entries_lighting</vt:lpstr>
      <vt:lpstr>entries_musical</vt:lpstr>
      <vt:lpstr>entries_pantomime</vt:lpstr>
      <vt:lpstr>entries_play</vt:lpstr>
      <vt:lpstr>entries_scenic</vt:lpstr>
      <vt:lpstr>entries_schools</vt:lpstr>
      <vt:lpstr>finalists_classical</vt:lpstr>
      <vt:lpstr>finalists_contemp</vt:lpstr>
      <vt:lpstr>finalists_dramatic</vt:lpstr>
      <vt:lpstr>finalists_humorous</vt:lpstr>
      <vt:lpstr>finalists_musical</vt:lpstr>
      <vt:lpstr>finalists_pantomime</vt:lpstr>
      <vt:lpstr>letter_sweepstakes</vt:lpstr>
      <vt:lpstr>Classical!number</vt:lpstr>
      <vt:lpstr>Contemporary!number</vt:lpstr>
      <vt:lpstr>Dramatic!number</vt:lpstr>
      <vt:lpstr>Musical!number</vt:lpstr>
      <vt:lpstr>Pantomime!number</vt:lpstr>
      <vt:lpstr>number</vt:lpstr>
      <vt:lpstr>number_costume</vt:lpstr>
      <vt:lpstr>number_lighting</vt:lpstr>
      <vt:lpstr>number_play</vt:lpstr>
      <vt:lpstr>Lighting!number_scenic</vt:lpstr>
      <vt:lpstr>number_scenic</vt:lpstr>
      <vt:lpstr>penalty_points</vt:lpstr>
      <vt:lpstr>penalty_points_play</vt:lpstr>
      <vt:lpstr>Classical!place</vt:lpstr>
      <vt:lpstr>Contemporary!place</vt:lpstr>
      <vt:lpstr>Dramatic!place</vt:lpstr>
      <vt:lpstr>Musical!place</vt:lpstr>
      <vt:lpstr>Pantomime!place</vt:lpstr>
      <vt:lpstr>place</vt:lpstr>
      <vt:lpstr>place_classical</vt:lpstr>
      <vt:lpstr>place_contemp</vt:lpstr>
      <vt:lpstr>place_costume</vt:lpstr>
      <vt:lpstr>place_dramatic</vt:lpstr>
      <vt:lpstr>place_humorous</vt:lpstr>
      <vt:lpstr>place_lighting</vt:lpstr>
      <vt:lpstr>place_musical</vt:lpstr>
      <vt:lpstr>place_pantomime</vt:lpstr>
      <vt:lpstr>place_play</vt:lpstr>
      <vt:lpstr>Lighting!place_scenic</vt:lpstr>
      <vt:lpstr>place_scenic</vt:lpstr>
      <vt:lpstr>place_sweepstakes</vt:lpstr>
      <vt:lpstr>qualify_ie</vt:lpstr>
      <vt:lpstr>qualify_play</vt:lpstr>
      <vt:lpstr>Classical!rank</vt:lpstr>
      <vt:lpstr>Contemporary!rank</vt:lpstr>
      <vt:lpstr>Costume!rank</vt:lpstr>
      <vt:lpstr>Dramatic!rank</vt:lpstr>
      <vt:lpstr>Lighting!rank</vt:lpstr>
      <vt:lpstr>Musical!rank</vt:lpstr>
      <vt:lpstr>'One Act'!rank</vt:lpstr>
      <vt:lpstr>Pantomime!rank</vt:lpstr>
      <vt:lpstr>Scenic!rank</vt:lpstr>
      <vt:lpstr>rank</vt:lpstr>
      <vt:lpstr>Classical!score</vt:lpstr>
      <vt:lpstr>Contemporary!score</vt:lpstr>
      <vt:lpstr>Costume!score</vt:lpstr>
      <vt:lpstr>Dramatic!score</vt:lpstr>
      <vt:lpstr>Lighting!score</vt:lpstr>
      <vt:lpstr>Musical!score</vt:lpstr>
      <vt:lpstr>'One Act'!score</vt:lpstr>
      <vt:lpstr>Pantomime!score</vt:lpstr>
      <vt:lpstr>Scenic!score</vt:lpstr>
      <vt:lpstr>score</vt:lpstr>
      <vt:lpstr>time_violations</vt:lpstr>
      <vt:lpstr>top_play</vt:lpstr>
      <vt:lpstr>total_rank_finals</vt:lpstr>
      <vt:lpstr>total_rank_ie</vt:lpstr>
      <vt:lpstr>total_rank_play</vt:lpstr>
      <vt:lpstr>total_rank_tech_ie</vt:lpstr>
      <vt:lpstr>total_score_ie</vt:lpstr>
      <vt:lpstr>total_score_play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UHSAA Office</cp:lastModifiedBy>
  <cp:revision/>
  <dcterms:created xsi:type="dcterms:W3CDTF">2023-07-14T17:59:30Z</dcterms:created>
  <dcterms:modified xsi:type="dcterms:W3CDTF">2026-03-02T17:41:52Z</dcterms:modified>
  <cp:category/>
  <cp:contentStatus/>
</cp:coreProperties>
</file>