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https://d.docs.live.net/2ff712db620c5dba/Documents/Curt's Stuff/Theatre/2025-26/"/>
    </mc:Choice>
  </mc:AlternateContent>
  <xr:revisionPtr revIDLastSave="0" documentId="8_{DDE5AA4A-B364-486D-A304-9549F414D56B}" xr6:coauthVersionLast="47" xr6:coauthVersionMax="47" xr10:uidLastSave="{00000000-0000-0000-0000-000000000000}"/>
  <workbookProtection workbookAlgorithmName="SHA-512" workbookHashValue="1kbxaSCgsnkz/0DvigYj8nf8/fPsjfCwjiP68+GEeeQE90qiVY5yGw5ddk/Kc0CZTRS8lfa5ls3RtTGtIR0Dcw==" workbookSaltValue="iRlEVnB/5+WFHzUqHJJ4wQ==" workbookSpinCount="100000" lockStructure="1"/>
  <bookViews>
    <workbookView xWindow="-120" yWindow="-120" windowWidth="29040" windowHeight="16440" tabRatio="688" xr2:uid="{86076AB0-4611-194B-9A45-B72364AC9387}"/>
  </bookViews>
  <sheets>
    <sheet name="Instructions" sheetId="45" r:id="rId1"/>
    <sheet name="For State Reps" sheetId="47" r:id="rId2"/>
    <sheet name="Entries" sheetId="16" r:id="rId3"/>
    <sheet name="Results" sheetId="8" r:id="rId4"/>
    <sheet name="Medals" sheetId="46" state="hidden" r:id="rId5"/>
    <sheet name="Sweepstakes" sheetId="36" r:id="rId6"/>
    <sheet name="Humorous" sheetId="34" r:id="rId7"/>
    <sheet name="Dramatic" sheetId="35" r:id="rId8"/>
    <sheet name="Classical" sheetId="38" r:id="rId9"/>
    <sheet name="Contemporary" sheetId="39" r:id="rId10"/>
    <sheet name="Pantomime" sheetId="40" r:id="rId11"/>
    <sheet name="Musical" sheetId="41" r:id="rId12"/>
    <sheet name="One Act" sheetId="42" r:id="rId13"/>
    <sheet name="Costume" sheetId="43" r:id="rId14"/>
    <sheet name="Scenic" sheetId="44" r:id="rId15"/>
    <sheet name="Rules" sheetId="15" state="hidden" r:id="rId16"/>
  </sheets>
  <definedNames>
    <definedName name="data" localSheetId="8">Classical!$C$3:$N$131</definedName>
    <definedName name="data" localSheetId="9">Contemporary!$C$3:$N$131</definedName>
    <definedName name="data" localSheetId="13">Costume!$C$3:$N$131</definedName>
    <definedName name="data" localSheetId="7">Dramatic!$C$3:$N$131</definedName>
    <definedName name="data" localSheetId="11">Musical!$C$3:$N$131</definedName>
    <definedName name="data" localSheetId="12">'One Act'!$C$3:$N$131</definedName>
    <definedName name="data" localSheetId="10">Pantomime!$C$3:$N$131</definedName>
    <definedName name="data" localSheetId="14">Scenic!$C$3:$N$131</definedName>
    <definedName name="data">Humorous!$C$3:$N$131</definedName>
    <definedName name="data_schools">Entries!$A$2:$B$130</definedName>
    <definedName name="data_sweepstakes">Sweepstakes!$A$2:$AO$130</definedName>
    <definedName name="entries_classical">Entries!$I$2:$M$130</definedName>
    <definedName name="entries_contemp">Entries!$N$2:$R$130</definedName>
    <definedName name="entries_costume">Entries!$AF$2:$AH$130</definedName>
    <definedName name="entries_dramatic">Entries!$F$2:$H$130</definedName>
    <definedName name="entries_humorous">Entries!$C$2:$E$130</definedName>
    <definedName name="entries_musical">Entries!$X$2:$AC$130</definedName>
    <definedName name="entries_pantomime">Entries!$S$2:$W$130</definedName>
    <definedName name="entries_play">Entries!$AD$2:$AE$130</definedName>
    <definedName name="entries_scenic">Entries!$AI$2:$AK$130</definedName>
    <definedName name="finalists_classical">Classical!$R$4:$R$11</definedName>
    <definedName name="finalists_contemp">Contemporary!$R$4:$R$11</definedName>
    <definedName name="finalists_dramatic">Dramatic!$R$4:$R$11</definedName>
    <definedName name="finalists_humorous">Humorous!$R$4:$R$11</definedName>
    <definedName name="finalists_musical">Musical!$R$4:$R$11</definedName>
    <definedName name="finalists_pantomime">Pantomime!$R$4:$R$11</definedName>
    <definedName name="letter_sweepstakes">Sweepstakes!$A$3:$A$130</definedName>
    <definedName name="number" localSheetId="8">Classical!$C$4:$C$131</definedName>
    <definedName name="number" localSheetId="9">Contemporary!$C$4:$C$131</definedName>
    <definedName name="number" localSheetId="7">Dramatic!$C$4:$C$131</definedName>
    <definedName name="number" localSheetId="11">Musical!$C$4:$C$131</definedName>
    <definedName name="number" localSheetId="10">Pantomime!$C$4:$C$131</definedName>
    <definedName name="number">Humorous!$C$4:$C$131</definedName>
    <definedName name="number_costume">Costume!$C$4:$C$131</definedName>
    <definedName name="number_play">'One Act'!$C$4:$C$131</definedName>
    <definedName name="number_scenic">Scenic!$C$4:$C$131</definedName>
    <definedName name="penalty_points">Rules!$D$9</definedName>
    <definedName name="penalty_points_play">Rules!$D$7</definedName>
    <definedName name="percentage_superior">Rules!$D$3</definedName>
    <definedName name="place" localSheetId="8">Classical!$N$4:$N$131</definedName>
    <definedName name="place" localSheetId="9">Contemporary!$N$4:$N$131</definedName>
    <definedName name="place" localSheetId="7">Dramatic!$N$4:$N$131</definedName>
    <definedName name="place" localSheetId="11">Musical!$N$4:$N$131</definedName>
    <definedName name="place" localSheetId="10">Pantomime!$N$4:$N$131</definedName>
    <definedName name="place">Humorous!$N$4:$N$131</definedName>
    <definedName name="place_classical">Classical!$AD$4:$AD$11</definedName>
    <definedName name="place_contemp">Contemporary!$AD$4:$AD$11</definedName>
    <definedName name="place_costume">Costume!$N$4:$N$131</definedName>
    <definedName name="place_dramatic">Dramatic!$AD$4:$AD$11</definedName>
    <definedName name="place_humorous">Humorous!$AD$4:$AD$11</definedName>
    <definedName name="place_musical">Musical!$AD$4:$AD$11</definedName>
    <definedName name="place_pantomime">Pantomime!$AD$4:$AD$11</definedName>
    <definedName name="place_play">'One Act'!$N$4:$N$131</definedName>
    <definedName name="place_scenic">Scenic!$N$4:$N$131</definedName>
    <definedName name="place_sweepstakes">Sweepstakes!$AN$3:$AN$130</definedName>
    <definedName name="qualify_ie">Rules!$D$3</definedName>
    <definedName name="rank" localSheetId="8">Classical!$O$4:$O$131</definedName>
    <definedName name="rank" localSheetId="9">Contemporary!$O$4:$O$131</definedName>
    <definedName name="rank" localSheetId="13">Costume!$L$4:$L$131</definedName>
    <definedName name="rank" localSheetId="7">Dramatic!$O$4:$O$131</definedName>
    <definedName name="rank" localSheetId="11">Musical!$O$4:$O$131</definedName>
    <definedName name="rank" localSheetId="12">'One Act'!$O$4:$O$131</definedName>
    <definedName name="rank" localSheetId="10">Pantomime!$O$4:$O$131</definedName>
    <definedName name="rank" localSheetId="14">Scenic!$L$4:$L$131</definedName>
    <definedName name="rank">Humorous!$O$4:$O$131</definedName>
    <definedName name="score" localSheetId="8">Classical!$M$4:$M$131</definedName>
    <definedName name="score" localSheetId="9">Contemporary!$M$4:$M$131</definedName>
    <definedName name="score" localSheetId="13">Costume!$M$4:$M$131</definedName>
    <definedName name="score" localSheetId="7">Dramatic!$M$4:$M$131</definedName>
    <definedName name="score" localSheetId="11">Musical!$M$4:$M$131</definedName>
    <definedName name="score" localSheetId="12">'One Act'!$M$4:$M$131</definedName>
    <definedName name="score" localSheetId="10">Pantomime!$M$4:$M$131</definedName>
    <definedName name="score" localSheetId="14">Scenic!$M$4:$M$131</definedName>
    <definedName name="score">Humorous!$M$4:$M$131</definedName>
    <definedName name="time_violations">Rules!$D$5</definedName>
    <definedName name="total_rank_finals">Rules!$D$17</definedName>
    <definedName name="total_rank_ie">Rules!$D$11</definedName>
    <definedName name="total_rank_play">Rules!$D$19</definedName>
    <definedName name="total_rank_tech_ie">Rules!$D$13</definedName>
    <definedName name="total_score_ie">Rules!$D$15</definedName>
    <definedName name="total_score_play">Rules!$D$21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27" i="36" l="1"/>
  <c r="AI123" i="36"/>
  <c r="AI119" i="36"/>
  <c r="AI115" i="36"/>
  <c r="AI111" i="36"/>
  <c r="AI107" i="36"/>
  <c r="AI103" i="36"/>
  <c r="AI99" i="36"/>
  <c r="AI95" i="36"/>
  <c r="AI91" i="36"/>
  <c r="AI87" i="36"/>
  <c r="AI83" i="36"/>
  <c r="AI79" i="36"/>
  <c r="AI75" i="36"/>
  <c r="AI71" i="36"/>
  <c r="AI67" i="36"/>
  <c r="AI63" i="36"/>
  <c r="AI59" i="36"/>
  <c r="AI55" i="36"/>
  <c r="AI51" i="36"/>
  <c r="AI47" i="36"/>
  <c r="AI43" i="36"/>
  <c r="AI39" i="36"/>
  <c r="AI35" i="36"/>
  <c r="AI31" i="36"/>
  <c r="AI27" i="36"/>
  <c r="AI23" i="36"/>
  <c r="AI19" i="36"/>
  <c r="AI15" i="36"/>
  <c r="AI11" i="36"/>
  <c r="AI7" i="36"/>
  <c r="AI3" i="36"/>
  <c r="AB11" i="41"/>
  <c r="AB10" i="41"/>
  <c r="AB9" i="41"/>
  <c r="AB8" i="41"/>
  <c r="AB7" i="41"/>
  <c r="AB6" i="41"/>
  <c r="AB5" i="41"/>
  <c r="AB4" i="41"/>
  <c r="AB11" i="40"/>
  <c r="AB10" i="40"/>
  <c r="AB9" i="40"/>
  <c r="AB8" i="40"/>
  <c r="AB7" i="40"/>
  <c r="AB6" i="40"/>
  <c r="AB5" i="40"/>
  <c r="AB4" i="40"/>
  <c r="AB11" i="39"/>
  <c r="AB10" i="39"/>
  <c r="AB9" i="39"/>
  <c r="AB8" i="39"/>
  <c r="AB7" i="39"/>
  <c r="AB6" i="39"/>
  <c r="AB5" i="39"/>
  <c r="AB4" i="39"/>
  <c r="AB11" i="38"/>
  <c r="AB10" i="38"/>
  <c r="AB9" i="38"/>
  <c r="AB8" i="38"/>
  <c r="AB7" i="38"/>
  <c r="AB6" i="38"/>
  <c r="AB5" i="38"/>
  <c r="AB4" i="38"/>
  <c r="AB11" i="35"/>
  <c r="AB10" i="35"/>
  <c r="AB9" i="35"/>
  <c r="AB8" i="35"/>
  <c r="AB7" i="35"/>
  <c r="AB6" i="35"/>
  <c r="AB5" i="35"/>
  <c r="AB4" i="35"/>
  <c r="AB11" i="34"/>
  <c r="AB10" i="34"/>
  <c r="AB9" i="34"/>
  <c r="AB8" i="34"/>
  <c r="AB7" i="34"/>
  <c r="AB6" i="34"/>
  <c r="AB5" i="34"/>
  <c r="AB4" i="34"/>
  <c r="N128" i="42"/>
  <c r="N124" i="42"/>
  <c r="N120" i="42"/>
  <c r="N116" i="42"/>
  <c r="N112" i="42"/>
  <c r="N108" i="42"/>
  <c r="N104" i="42"/>
  <c r="N100" i="42"/>
  <c r="N96" i="42"/>
  <c r="N92" i="42"/>
  <c r="N88" i="42"/>
  <c r="N84" i="42"/>
  <c r="N80" i="42"/>
  <c r="N76" i="42"/>
  <c r="N72" i="42"/>
  <c r="N68" i="42"/>
  <c r="N64" i="42"/>
  <c r="N60" i="42"/>
  <c r="N56" i="42"/>
  <c r="N52" i="42"/>
  <c r="N48" i="42"/>
  <c r="N44" i="42"/>
  <c r="N40" i="42"/>
  <c r="N36" i="42"/>
  <c r="N32" i="42"/>
  <c r="N28" i="42"/>
  <c r="N24" i="42"/>
  <c r="N20" i="42"/>
  <c r="N16" i="42"/>
  <c r="N12" i="42"/>
  <c r="N8" i="42"/>
  <c r="N4" i="42"/>
  <c r="O131" i="41" a="1"/>
  <c r="O131" i="41" s="1"/>
  <c r="O130" i="41" a="1"/>
  <c r="O130" i="41" s="1"/>
  <c r="O129" i="41" a="1"/>
  <c r="O129" i="41" s="1"/>
  <c r="O128" i="41"/>
  <c r="O128" i="41" a="1"/>
  <c r="O127" i="41" a="1"/>
  <c r="O127" i="41" s="1"/>
  <c r="O126" i="41" a="1"/>
  <c r="O126" i="41" s="1"/>
  <c r="O125" i="41" a="1"/>
  <c r="O125" i="41" s="1"/>
  <c r="O124" i="41" a="1"/>
  <c r="O124" i="41" s="1"/>
  <c r="O123" i="41" a="1"/>
  <c r="O123" i="41" s="1"/>
  <c r="O122" i="41" a="1"/>
  <c r="O122" i="41" s="1"/>
  <c r="O121" i="41"/>
  <c r="O121" i="41" a="1"/>
  <c r="O120" i="41" a="1"/>
  <c r="O120" i="41" s="1"/>
  <c r="O119" i="41" a="1"/>
  <c r="O119" i="41" s="1"/>
  <c r="O118" i="41" a="1"/>
  <c r="O118" i="41" s="1"/>
  <c r="O117" i="41" a="1"/>
  <c r="O117" i="41" s="1"/>
  <c r="O116" i="41" a="1"/>
  <c r="O116" i="41" s="1"/>
  <c r="O115" i="41" a="1"/>
  <c r="O115" i="41" s="1"/>
  <c r="O114" i="41"/>
  <c r="O114" i="41" a="1"/>
  <c r="O113" i="41" a="1"/>
  <c r="O113" i="41" s="1"/>
  <c r="O112" i="41" a="1"/>
  <c r="O112" i="41" s="1"/>
  <c r="O111" i="41" a="1"/>
  <c r="O111" i="41" s="1"/>
  <c r="O110" i="41" a="1"/>
  <c r="O110" i="41" s="1"/>
  <c r="O109" i="41" a="1"/>
  <c r="O109" i="41" s="1"/>
  <c r="O108" i="41" a="1"/>
  <c r="O108" i="41" s="1"/>
  <c r="O107" i="41"/>
  <c r="O107" i="41" a="1"/>
  <c r="O106" i="41" a="1"/>
  <c r="O106" i="41" s="1"/>
  <c r="O105" i="41" a="1"/>
  <c r="O105" i="41" s="1"/>
  <c r="O104" i="41" a="1"/>
  <c r="O104" i="41" s="1"/>
  <c r="O103" i="41" a="1"/>
  <c r="O103" i="41" s="1"/>
  <c r="O102" i="41" a="1"/>
  <c r="O102" i="41" s="1"/>
  <c r="O101" i="41" a="1"/>
  <c r="O101" i="41" s="1"/>
  <c r="O100" i="41"/>
  <c r="O100" i="41" a="1"/>
  <c r="O99" i="41" a="1"/>
  <c r="O99" i="41" s="1"/>
  <c r="O98" i="41" a="1"/>
  <c r="O98" i="41" s="1"/>
  <c r="O97" i="41" a="1"/>
  <c r="O97" i="41" s="1"/>
  <c r="O96" i="41" a="1"/>
  <c r="O96" i="41" s="1"/>
  <c r="O95" i="41" a="1"/>
  <c r="O95" i="41" s="1"/>
  <c r="O94" i="41" a="1"/>
  <c r="O94" i="41" s="1"/>
  <c r="O93" i="41"/>
  <c r="O93" i="41" a="1"/>
  <c r="O92" i="41" a="1"/>
  <c r="O92" i="41" s="1"/>
  <c r="O91" i="41" a="1"/>
  <c r="O91" i="41" s="1"/>
  <c r="O90" i="41" a="1"/>
  <c r="O90" i="41" s="1"/>
  <c r="O89" i="41" a="1"/>
  <c r="O89" i="41" s="1"/>
  <c r="O88" i="41" a="1"/>
  <c r="O88" i="41" s="1"/>
  <c r="O87" i="41" a="1"/>
  <c r="O87" i="41" s="1"/>
  <c r="O86" i="41"/>
  <c r="O86" i="41" a="1"/>
  <c r="O85" i="41" a="1"/>
  <c r="O85" i="41" s="1"/>
  <c r="O84" i="41" a="1"/>
  <c r="O84" i="41" s="1"/>
  <c r="O83" i="41" a="1"/>
  <c r="O83" i="41" s="1"/>
  <c r="O82" i="41" a="1"/>
  <c r="O82" i="41" s="1"/>
  <c r="O81" i="41" a="1"/>
  <c r="O81" i="41" s="1"/>
  <c r="O80" i="41" a="1"/>
  <c r="O80" i="41" s="1"/>
  <c r="O79" i="41"/>
  <c r="O79" i="41" a="1"/>
  <c r="O78" i="41" a="1"/>
  <c r="O78" i="41" s="1"/>
  <c r="O77" i="41" a="1"/>
  <c r="O77" i="41" s="1"/>
  <c r="O76" i="41" a="1"/>
  <c r="O76" i="41" s="1"/>
  <c r="O75" i="41" a="1"/>
  <c r="O75" i="41" s="1"/>
  <c r="O74" i="41" a="1"/>
  <c r="O74" i="41" s="1"/>
  <c r="O73" i="41" a="1"/>
  <c r="O73" i="41" s="1"/>
  <c r="O72" i="41"/>
  <c r="O72" i="41" a="1"/>
  <c r="O71" i="41" a="1"/>
  <c r="O71" i="41" s="1"/>
  <c r="O70" i="41" a="1"/>
  <c r="O70" i="41" s="1"/>
  <c r="O69" i="41" a="1"/>
  <c r="O69" i="41" s="1"/>
  <c r="O68" i="41" a="1"/>
  <c r="O68" i="41" s="1"/>
  <c r="O67" i="41" a="1"/>
  <c r="O67" i="41" s="1"/>
  <c r="O66" i="41" a="1"/>
  <c r="O66" i="41" s="1"/>
  <c r="O65" i="41"/>
  <c r="O65" i="41" a="1"/>
  <c r="O64" i="41" a="1"/>
  <c r="O64" i="41" s="1"/>
  <c r="O63" i="41" a="1"/>
  <c r="O63" i="41" s="1"/>
  <c r="O62" i="41" a="1"/>
  <c r="O62" i="41" s="1"/>
  <c r="O61" i="41" a="1"/>
  <c r="O61" i="41" s="1"/>
  <c r="O60" i="41" a="1"/>
  <c r="O60" i="41" s="1"/>
  <c r="O59" i="41" a="1"/>
  <c r="O59" i="41" s="1"/>
  <c r="O58" i="41"/>
  <c r="O58" i="41" a="1"/>
  <c r="O57" i="41" a="1"/>
  <c r="O57" i="41" s="1"/>
  <c r="O56" i="41" a="1"/>
  <c r="O56" i="41" s="1"/>
  <c r="O55" i="41" a="1"/>
  <c r="O55" i="41" s="1"/>
  <c r="O54" i="41" a="1"/>
  <c r="O54" i="41" s="1"/>
  <c r="O53" i="41" a="1"/>
  <c r="O53" i="41" s="1"/>
  <c r="O52" i="41" a="1"/>
  <c r="O52" i="41" s="1"/>
  <c r="O51" i="41"/>
  <c r="O51" i="41" a="1"/>
  <c r="O50" i="41" a="1"/>
  <c r="O50" i="41" s="1"/>
  <c r="O49" i="41" a="1"/>
  <c r="O49" i="41" s="1"/>
  <c r="O48" i="41" a="1"/>
  <c r="O48" i="41" s="1"/>
  <c r="O47" i="41" a="1"/>
  <c r="O47" i="41" s="1"/>
  <c r="O46" i="41" a="1"/>
  <c r="O46" i="41" s="1"/>
  <c r="O45" i="41" a="1"/>
  <c r="O45" i="41" s="1"/>
  <c r="O44" i="41"/>
  <c r="O44" i="41" a="1"/>
  <c r="O43" i="41" a="1"/>
  <c r="O43" i="41" s="1"/>
  <c r="O42" i="41" a="1"/>
  <c r="O42" i="41" s="1"/>
  <c r="O41" i="41" a="1"/>
  <c r="O41" i="41" s="1"/>
  <c r="O40" i="41" a="1"/>
  <c r="O40" i="41" s="1"/>
  <c r="O39" i="41" a="1"/>
  <c r="O39" i="41" s="1"/>
  <c r="O38" i="41" a="1"/>
  <c r="O38" i="41" s="1"/>
  <c r="O37" i="41"/>
  <c r="O37" i="41" a="1"/>
  <c r="O36" i="41" a="1"/>
  <c r="O36" i="41" s="1"/>
  <c r="O35" i="41" a="1"/>
  <c r="O35" i="41" s="1"/>
  <c r="O34" i="41" a="1"/>
  <c r="O34" i="41" s="1"/>
  <c r="O33" i="41" a="1"/>
  <c r="O33" i="41" s="1"/>
  <c r="O32" i="41" a="1"/>
  <c r="O32" i="41" s="1"/>
  <c r="O31" i="41" a="1"/>
  <c r="O31" i="41" s="1"/>
  <c r="O30" i="41"/>
  <c r="O30" i="41" a="1"/>
  <c r="O29" i="41" a="1"/>
  <c r="O29" i="41" s="1"/>
  <c r="O28" i="41" a="1"/>
  <c r="O28" i="41" s="1"/>
  <c r="O27" i="41" a="1"/>
  <c r="O27" i="41" s="1"/>
  <c r="O26" i="41" a="1"/>
  <c r="O26" i="41" s="1"/>
  <c r="O25" i="41" a="1"/>
  <c r="O25" i="41" s="1"/>
  <c r="O24" i="41" a="1"/>
  <c r="O24" i="41" s="1"/>
  <c r="O23" i="41"/>
  <c r="O23" i="41" a="1"/>
  <c r="O22" i="41" a="1"/>
  <c r="O22" i="41" s="1"/>
  <c r="O21" i="41" a="1"/>
  <c r="O21" i="41" s="1"/>
  <c r="O20" i="41" a="1"/>
  <c r="O20" i="41" s="1"/>
  <c r="O19" i="41" a="1"/>
  <c r="O19" i="41" s="1"/>
  <c r="O18" i="41" a="1"/>
  <c r="O18" i="41" s="1"/>
  <c r="O17" i="41" a="1"/>
  <c r="O17" i="41" s="1"/>
  <c r="O16" i="41"/>
  <c r="O16" i="41" a="1"/>
  <c r="O15" i="41" a="1"/>
  <c r="O15" i="41" s="1"/>
  <c r="O14" i="41" a="1"/>
  <c r="O14" i="41" s="1"/>
  <c r="O13" i="41" a="1"/>
  <c r="O13" i="41" s="1"/>
  <c r="O12" i="41" a="1"/>
  <c r="O12" i="41" s="1"/>
  <c r="O11" i="41" a="1"/>
  <c r="O11" i="41" s="1"/>
  <c r="O10" i="41" a="1"/>
  <c r="O10" i="41" s="1"/>
  <c r="O9" i="41"/>
  <c r="O9" i="41" a="1"/>
  <c r="O8" i="41" a="1"/>
  <c r="O8" i="41" s="1"/>
  <c r="O7" i="41" a="1"/>
  <c r="O7" i="41" s="1"/>
  <c r="O6" i="41" a="1"/>
  <c r="O6" i="41" s="1"/>
  <c r="O5" i="41" a="1"/>
  <c r="O5" i="41" s="1"/>
  <c r="O4" i="41" a="1"/>
  <c r="O4" i="41" s="1"/>
  <c r="O131" i="40" a="1"/>
  <c r="O131" i="40" s="1"/>
  <c r="O130" i="40" a="1"/>
  <c r="O130" i="40" s="1"/>
  <c r="O129" i="40" a="1"/>
  <c r="O129" i="40" s="1"/>
  <c r="O128" i="40"/>
  <c r="O128" i="40" a="1"/>
  <c r="O127" i="40" a="1"/>
  <c r="O127" i="40" s="1"/>
  <c r="O126" i="40" a="1"/>
  <c r="O126" i="40" s="1"/>
  <c r="O125" i="40"/>
  <c r="O125" i="40" a="1"/>
  <c r="O124" i="40" a="1"/>
  <c r="O124" i="40" s="1"/>
  <c r="O123" i="40" a="1"/>
  <c r="O123" i="40" s="1"/>
  <c r="O122" i="40" a="1"/>
  <c r="O122" i="40" s="1"/>
  <c r="O121" i="40"/>
  <c r="O121" i="40" a="1"/>
  <c r="O120" i="40" a="1"/>
  <c r="O120" i="40" s="1"/>
  <c r="O119" i="40" a="1"/>
  <c r="O119" i="40" s="1"/>
  <c r="O118" i="40"/>
  <c r="O118" i="40" a="1"/>
  <c r="O117" i="40" a="1"/>
  <c r="O117" i="40" s="1"/>
  <c r="O116" i="40" a="1"/>
  <c r="O116" i="40" s="1"/>
  <c r="O115" i="40" a="1"/>
  <c r="O115" i="40" s="1"/>
  <c r="O114" i="40"/>
  <c r="O114" i="40" a="1"/>
  <c r="O113" i="40" a="1"/>
  <c r="O113" i="40" s="1"/>
  <c r="O112" i="40" a="1"/>
  <c r="O112" i="40" s="1"/>
  <c r="O111" i="40"/>
  <c r="O111" i="40" a="1"/>
  <c r="O110" i="40" a="1"/>
  <c r="O110" i="40" s="1"/>
  <c r="O109" i="40" a="1"/>
  <c r="O109" i="40" s="1"/>
  <c r="O108" i="40" a="1"/>
  <c r="O108" i="40" s="1"/>
  <c r="O107" i="40"/>
  <c r="O107" i="40" a="1"/>
  <c r="O106" i="40" a="1"/>
  <c r="O106" i="40" s="1"/>
  <c r="O105" i="40" a="1"/>
  <c r="O105" i="40" s="1"/>
  <c r="O104" i="40"/>
  <c r="O104" i="40" a="1"/>
  <c r="O103" i="40" a="1"/>
  <c r="O103" i="40" s="1"/>
  <c r="O102" i="40" a="1"/>
  <c r="O102" i="40" s="1"/>
  <c r="O101" i="40" a="1"/>
  <c r="O101" i="40" s="1"/>
  <c r="O100" i="40"/>
  <c r="O100" i="40" a="1"/>
  <c r="O99" i="40" a="1"/>
  <c r="O99" i="40" s="1"/>
  <c r="O98" i="40" a="1"/>
  <c r="O98" i="40" s="1"/>
  <c r="O97" i="40"/>
  <c r="O97" i="40" a="1"/>
  <c r="O96" i="40" a="1"/>
  <c r="O96" i="40" s="1"/>
  <c r="O95" i="40" a="1"/>
  <c r="O95" i="40" s="1"/>
  <c r="O94" i="40" a="1"/>
  <c r="O94" i="40" s="1"/>
  <c r="O93" i="40"/>
  <c r="O93" i="40" a="1"/>
  <c r="O92" i="40" a="1"/>
  <c r="O92" i="40" s="1"/>
  <c r="O91" i="40" a="1"/>
  <c r="O91" i="40" s="1"/>
  <c r="O90" i="40"/>
  <c r="O90" i="40" a="1"/>
  <c r="O89" i="40" a="1"/>
  <c r="O89" i="40" s="1"/>
  <c r="O88" i="40" a="1"/>
  <c r="O88" i="40" s="1"/>
  <c r="O87" i="40" a="1"/>
  <c r="O87" i="40" s="1"/>
  <c r="O86" i="40"/>
  <c r="O86" i="40" a="1"/>
  <c r="O85" i="40" a="1"/>
  <c r="O85" i="40" s="1"/>
  <c r="O84" i="40" a="1"/>
  <c r="O84" i="40" s="1"/>
  <c r="O83" i="40"/>
  <c r="O83" i="40" a="1"/>
  <c r="O82" i="40" a="1"/>
  <c r="O82" i="40" s="1"/>
  <c r="O81" i="40" a="1"/>
  <c r="O81" i="40" s="1"/>
  <c r="O80" i="40" a="1"/>
  <c r="O80" i="40" s="1"/>
  <c r="O79" i="40"/>
  <c r="O79" i="40" a="1"/>
  <c r="O78" i="40" a="1"/>
  <c r="O78" i="40" s="1"/>
  <c r="O77" i="40" a="1"/>
  <c r="O77" i="40" s="1"/>
  <c r="O76" i="40"/>
  <c r="O76" i="40" a="1"/>
  <c r="O75" i="40" a="1"/>
  <c r="O75" i="40" s="1"/>
  <c r="O74" i="40" a="1"/>
  <c r="O74" i="40" s="1"/>
  <c r="O73" i="40" a="1"/>
  <c r="O73" i="40" s="1"/>
  <c r="O72" i="40"/>
  <c r="O72" i="40" a="1"/>
  <c r="O71" i="40" a="1"/>
  <c r="O71" i="40" s="1"/>
  <c r="O70" i="40" a="1"/>
  <c r="O70" i="40" s="1"/>
  <c r="O69" i="40"/>
  <c r="O69" i="40" a="1"/>
  <c r="O68" i="40" a="1"/>
  <c r="O68" i="40" s="1"/>
  <c r="O67" i="40" a="1"/>
  <c r="O67" i="40" s="1"/>
  <c r="O66" i="40" a="1"/>
  <c r="O66" i="40" s="1"/>
  <c r="O65" i="40"/>
  <c r="O65" i="40" a="1"/>
  <c r="O64" i="40" a="1"/>
  <c r="O64" i="40" s="1"/>
  <c r="O63" i="40" a="1"/>
  <c r="O63" i="40" s="1"/>
  <c r="O62" i="40"/>
  <c r="O62" i="40" a="1"/>
  <c r="O61" i="40" a="1"/>
  <c r="O61" i="40" s="1"/>
  <c r="O60" i="40" a="1"/>
  <c r="O60" i="40" s="1"/>
  <c r="O59" i="40" a="1"/>
  <c r="O59" i="40" s="1"/>
  <c r="O58" i="40"/>
  <c r="O58" i="40" a="1"/>
  <c r="O57" i="40" a="1"/>
  <c r="O57" i="40" s="1"/>
  <c r="O56" i="40" a="1"/>
  <c r="O56" i="40" s="1"/>
  <c r="O55" i="40"/>
  <c r="O55" i="40" a="1"/>
  <c r="O54" i="40" a="1"/>
  <c r="O54" i="40" s="1"/>
  <c r="O53" i="40" a="1"/>
  <c r="O53" i="40" s="1"/>
  <c r="O52" i="40" a="1"/>
  <c r="O52" i="40" s="1"/>
  <c r="O51" i="40"/>
  <c r="O51" i="40" a="1"/>
  <c r="O50" i="40" a="1"/>
  <c r="O50" i="40" s="1"/>
  <c r="O49" i="40" a="1"/>
  <c r="O49" i="40" s="1"/>
  <c r="O48" i="40"/>
  <c r="O48" i="40" a="1"/>
  <c r="O47" i="40" a="1"/>
  <c r="O47" i="40" s="1"/>
  <c r="O46" i="40" a="1"/>
  <c r="O46" i="40" s="1"/>
  <c r="O45" i="40" a="1"/>
  <c r="O45" i="40" s="1"/>
  <c r="O44" i="40"/>
  <c r="O44" i="40" a="1"/>
  <c r="O43" i="40" a="1"/>
  <c r="O43" i="40" s="1"/>
  <c r="O42" i="40" a="1"/>
  <c r="O42" i="40" s="1"/>
  <c r="O41" i="40"/>
  <c r="O41" i="40" a="1"/>
  <c r="O40" i="40" a="1"/>
  <c r="O40" i="40" s="1"/>
  <c r="O39" i="40" a="1"/>
  <c r="O39" i="40" s="1"/>
  <c r="O38" i="40" a="1"/>
  <c r="O38" i="40" s="1"/>
  <c r="O37" i="40"/>
  <c r="O37" i="40" a="1"/>
  <c r="O36" i="40" a="1"/>
  <c r="O36" i="40" s="1"/>
  <c r="O35" i="40" a="1"/>
  <c r="O35" i="40" s="1"/>
  <c r="O34" i="40"/>
  <c r="O34" i="40" a="1"/>
  <c r="O33" i="40" a="1"/>
  <c r="O33" i="40" s="1"/>
  <c r="O32" i="40" a="1"/>
  <c r="O32" i="40" s="1"/>
  <c r="O31" i="40" a="1"/>
  <c r="O31" i="40" s="1"/>
  <c r="O30" i="40"/>
  <c r="O30" i="40" a="1"/>
  <c r="O29" i="40" a="1"/>
  <c r="O29" i="40" s="1"/>
  <c r="O28" i="40" a="1"/>
  <c r="O28" i="40" s="1"/>
  <c r="O27" i="40"/>
  <c r="O27" i="40" a="1"/>
  <c r="O26" i="40" a="1"/>
  <c r="O26" i="40" s="1"/>
  <c r="O25" i="40" a="1"/>
  <c r="O25" i="40" s="1"/>
  <c r="O24" i="40" a="1"/>
  <c r="O24" i="40" s="1"/>
  <c r="O23" i="40"/>
  <c r="O23" i="40" a="1"/>
  <c r="O22" i="40" a="1"/>
  <c r="O22" i="40" s="1"/>
  <c r="O21" i="40" a="1"/>
  <c r="O21" i="40" s="1"/>
  <c r="O20" i="40"/>
  <c r="O20" i="40" a="1"/>
  <c r="O19" i="40" a="1"/>
  <c r="O19" i="40" s="1"/>
  <c r="O18" i="40" a="1"/>
  <c r="O18" i="40" s="1"/>
  <c r="O17" i="40" a="1"/>
  <c r="O17" i="40" s="1"/>
  <c r="O16" i="40"/>
  <c r="O16" i="40" a="1"/>
  <c r="O15" i="40" a="1"/>
  <c r="O15" i="40" s="1"/>
  <c r="O14" i="40" a="1"/>
  <c r="O14" i="40" s="1"/>
  <c r="O13" i="40"/>
  <c r="O13" i="40" a="1"/>
  <c r="O12" i="40" a="1"/>
  <c r="O12" i="40" s="1"/>
  <c r="O11" i="40" a="1"/>
  <c r="O11" i="40" s="1"/>
  <c r="O10" i="40" a="1"/>
  <c r="O10" i="40" s="1"/>
  <c r="O9" i="40"/>
  <c r="O9" i="40" a="1"/>
  <c r="O8" i="40" a="1"/>
  <c r="O8" i="40" s="1"/>
  <c r="O7" i="40" a="1"/>
  <c r="O7" i="40" s="1"/>
  <c r="O6" i="40"/>
  <c r="O6" i="40" a="1"/>
  <c r="O5" i="40" a="1"/>
  <c r="O5" i="40" s="1"/>
  <c r="O4" i="40" a="1"/>
  <c r="O4" i="40" s="1"/>
  <c r="O131" i="39" a="1"/>
  <c r="O131" i="39" s="1"/>
  <c r="O130" i="39" a="1"/>
  <c r="O130" i="39" s="1"/>
  <c r="O129" i="39" a="1"/>
  <c r="O129" i="39" s="1"/>
  <c r="O128" i="39"/>
  <c r="O128" i="39" a="1"/>
  <c r="O127" i="39" a="1"/>
  <c r="O127" i="39" s="1"/>
  <c r="O126" i="39" a="1"/>
  <c r="O126" i="39" s="1"/>
  <c r="O125" i="39" a="1"/>
  <c r="O125" i="39" s="1"/>
  <c r="O124" i="39" a="1"/>
  <c r="O124" i="39" s="1"/>
  <c r="O123" i="39" a="1"/>
  <c r="O123" i="39" s="1"/>
  <c r="O122" i="39" a="1"/>
  <c r="O122" i="39" s="1"/>
  <c r="O121" i="39"/>
  <c r="O121" i="39" a="1"/>
  <c r="O120" i="39" a="1"/>
  <c r="O120" i="39" s="1"/>
  <c r="O119" i="39" a="1"/>
  <c r="O119" i="39" s="1"/>
  <c r="O118" i="39" a="1"/>
  <c r="O118" i="39" s="1"/>
  <c r="O117" i="39" a="1"/>
  <c r="O117" i="39" s="1"/>
  <c r="O116" i="39" a="1"/>
  <c r="O116" i="39" s="1"/>
  <c r="O115" i="39" a="1"/>
  <c r="O115" i="39" s="1"/>
  <c r="O114" i="39"/>
  <c r="O114" i="39" a="1"/>
  <c r="O113" i="39" a="1"/>
  <c r="O113" i="39" s="1"/>
  <c r="O112" i="39" a="1"/>
  <c r="O112" i="39" s="1"/>
  <c r="O111" i="39" a="1"/>
  <c r="O111" i="39" s="1"/>
  <c r="O110" i="39" a="1"/>
  <c r="O110" i="39" s="1"/>
  <c r="O109" i="39" a="1"/>
  <c r="O109" i="39" s="1"/>
  <c r="O108" i="39" a="1"/>
  <c r="O108" i="39" s="1"/>
  <c r="O107" i="39"/>
  <c r="O107" i="39" a="1"/>
  <c r="O106" i="39" a="1"/>
  <c r="O106" i="39" s="1"/>
  <c r="O105" i="39" a="1"/>
  <c r="O105" i="39" s="1"/>
  <c r="O104" i="39" a="1"/>
  <c r="O104" i="39" s="1"/>
  <c r="O103" i="39" a="1"/>
  <c r="O103" i="39" s="1"/>
  <c r="O102" i="39" a="1"/>
  <c r="O102" i="39" s="1"/>
  <c r="O101" i="39" a="1"/>
  <c r="O101" i="39" s="1"/>
  <c r="O100" i="39"/>
  <c r="O100" i="39" a="1"/>
  <c r="O99" i="39" a="1"/>
  <c r="O99" i="39" s="1"/>
  <c r="O98" i="39" a="1"/>
  <c r="O98" i="39" s="1"/>
  <c r="O97" i="39" a="1"/>
  <c r="O97" i="39" s="1"/>
  <c r="O96" i="39" a="1"/>
  <c r="O96" i="39" s="1"/>
  <c r="O95" i="39" a="1"/>
  <c r="O95" i="39" s="1"/>
  <c r="O94" i="39" a="1"/>
  <c r="O94" i="39" s="1"/>
  <c r="O93" i="39"/>
  <c r="O93" i="39" a="1"/>
  <c r="O92" i="39" a="1"/>
  <c r="O92" i="39" s="1"/>
  <c r="O91" i="39" a="1"/>
  <c r="O91" i="39" s="1"/>
  <c r="O90" i="39" a="1"/>
  <c r="O90" i="39" s="1"/>
  <c r="O89" i="39" a="1"/>
  <c r="O89" i="39" s="1"/>
  <c r="O88" i="39" a="1"/>
  <c r="O88" i="39" s="1"/>
  <c r="O87" i="39" a="1"/>
  <c r="O87" i="39" s="1"/>
  <c r="O86" i="39"/>
  <c r="O86" i="39" a="1"/>
  <c r="O85" i="39" a="1"/>
  <c r="O85" i="39" s="1"/>
  <c r="O84" i="39" a="1"/>
  <c r="O84" i="39" s="1"/>
  <c r="O83" i="39" a="1"/>
  <c r="O83" i="39" s="1"/>
  <c r="O82" i="39" a="1"/>
  <c r="O82" i="39" s="1"/>
  <c r="O81" i="39" a="1"/>
  <c r="O81" i="39" s="1"/>
  <c r="O80" i="39" a="1"/>
  <c r="O80" i="39" s="1"/>
  <c r="O79" i="39"/>
  <c r="O79" i="39" a="1"/>
  <c r="O78" i="39" a="1"/>
  <c r="O78" i="39" s="1"/>
  <c r="O77" i="39" a="1"/>
  <c r="O77" i="39" s="1"/>
  <c r="O76" i="39" a="1"/>
  <c r="O76" i="39" s="1"/>
  <c r="O75" i="39" a="1"/>
  <c r="O75" i="39" s="1"/>
  <c r="O74" i="39" a="1"/>
  <c r="O74" i="39" s="1"/>
  <c r="O73" i="39" a="1"/>
  <c r="O73" i="39" s="1"/>
  <c r="O72" i="39"/>
  <c r="O72" i="39" a="1"/>
  <c r="O71" i="39" a="1"/>
  <c r="O71" i="39" s="1"/>
  <c r="O70" i="39" a="1"/>
  <c r="O70" i="39" s="1"/>
  <c r="O69" i="39" a="1"/>
  <c r="O69" i="39" s="1"/>
  <c r="O68" i="39" a="1"/>
  <c r="O68" i="39" s="1"/>
  <c r="O67" i="39" a="1"/>
  <c r="O67" i="39" s="1"/>
  <c r="O66" i="39" a="1"/>
  <c r="O66" i="39" s="1"/>
  <c r="O65" i="39"/>
  <c r="O65" i="39" a="1"/>
  <c r="O64" i="39" a="1"/>
  <c r="O64" i="39" s="1"/>
  <c r="O63" i="39" a="1"/>
  <c r="O63" i="39" s="1"/>
  <c r="O62" i="39" a="1"/>
  <c r="O62" i="39" s="1"/>
  <c r="O61" i="39" a="1"/>
  <c r="O61" i="39" s="1"/>
  <c r="O60" i="39" a="1"/>
  <c r="O60" i="39" s="1"/>
  <c r="O59" i="39" a="1"/>
  <c r="O59" i="39" s="1"/>
  <c r="O58" i="39"/>
  <c r="O58" i="39" a="1"/>
  <c r="O57" i="39" a="1"/>
  <c r="O57" i="39" s="1"/>
  <c r="O56" i="39" a="1"/>
  <c r="O56" i="39" s="1"/>
  <c r="O55" i="39" a="1"/>
  <c r="O55" i="39" s="1"/>
  <c r="O54" i="39" a="1"/>
  <c r="O54" i="39" s="1"/>
  <c r="O53" i="39" a="1"/>
  <c r="O53" i="39" s="1"/>
  <c r="O52" i="39" a="1"/>
  <c r="O52" i="39" s="1"/>
  <c r="O51" i="39"/>
  <c r="O51" i="39" a="1"/>
  <c r="O50" i="39" a="1"/>
  <c r="O50" i="39" s="1"/>
  <c r="O49" i="39" a="1"/>
  <c r="O49" i="39" s="1"/>
  <c r="O48" i="39" a="1"/>
  <c r="O48" i="39" s="1"/>
  <c r="O47" i="39" a="1"/>
  <c r="O47" i="39" s="1"/>
  <c r="O46" i="39" a="1"/>
  <c r="O46" i="39" s="1"/>
  <c r="O45" i="39" a="1"/>
  <c r="O45" i="39" s="1"/>
  <c r="O44" i="39"/>
  <c r="O44" i="39" a="1"/>
  <c r="O43" i="39" a="1"/>
  <c r="O43" i="39" s="1"/>
  <c r="O42" i="39" a="1"/>
  <c r="O42" i="39" s="1"/>
  <c r="O41" i="39" a="1"/>
  <c r="O41" i="39" s="1"/>
  <c r="O40" i="39" a="1"/>
  <c r="O40" i="39" s="1"/>
  <c r="O39" i="39" a="1"/>
  <c r="O39" i="39" s="1"/>
  <c r="O38" i="39" a="1"/>
  <c r="O38" i="39" s="1"/>
  <c r="O37" i="39"/>
  <c r="O37" i="39" a="1"/>
  <c r="O36" i="39" a="1"/>
  <c r="O36" i="39" s="1"/>
  <c r="O35" i="39" a="1"/>
  <c r="O35" i="39" s="1"/>
  <c r="O34" i="39" a="1"/>
  <c r="O34" i="39" s="1"/>
  <c r="O33" i="39" a="1"/>
  <c r="O33" i="39" s="1"/>
  <c r="O32" i="39" a="1"/>
  <c r="O32" i="39" s="1"/>
  <c r="O31" i="39" a="1"/>
  <c r="O31" i="39" s="1"/>
  <c r="O30" i="39"/>
  <c r="O30" i="39" a="1"/>
  <c r="O29" i="39" a="1"/>
  <c r="O29" i="39" s="1"/>
  <c r="O28" i="39" a="1"/>
  <c r="O28" i="39" s="1"/>
  <c r="O27" i="39" a="1"/>
  <c r="O27" i="39" s="1"/>
  <c r="O26" i="39" a="1"/>
  <c r="O26" i="39" s="1"/>
  <c r="O25" i="39" a="1"/>
  <c r="O25" i="39" s="1"/>
  <c r="O24" i="39" a="1"/>
  <c r="O24" i="39" s="1"/>
  <c r="O23" i="39"/>
  <c r="O23" i="39" a="1"/>
  <c r="O22" i="39" a="1"/>
  <c r="O22" i="39" s="1"/>
  <c r="O21" i="39" a="1"/>
  <c r="O21" i="39" s="1"/>
  <c r="O20" i="39" a="1"/>
  <c r="O20" i="39" s="1"/>
  <c r="O19" i="39" a="1"/>
  <c r="O19" i="39" s="1"/>
  <c r="O18" i="39" a="1"/>
  <c r="O18" i="39" s="1"/>
  <c r="O17" i="39" a="1"/>
  <c r="O17" i="39" s="1"/>
  <c r="O16" i="39"/>
  <c r="O16" i="39" a="1"/>
  <c r="O15" i="39" a="1"/>
  <c r="O15" i="39" s="1"/>
  <c r="O14" i="39" a="1"/>
  <c r="O14" i="39" s="1"/>
  <c r="O13" i="39" a="1"/>
  <c r="O13" i="39" s="1"/>
  <c r="O12" i="39" a="1"/>
  <c r="O12" i="39" s="1"/>
  <c r="O11" i="39" a="1"/>
  <c r="O11" i="39" s="1"/>
  <c r="O10" i="39" a="1"/>
  <c r="O10" i="39" s="1"/>
  <c r="O9" i="39"/>
  <c r="O9" i="39" a="1"/>
  <c r="O8" i="39" a="1"/>
  <c r="O8" i="39" s="1"/>
  <c r="O7" i="39" a="1"/>
  <c r="O7" i="39" s="1"/>
  <c r="O6" i="39" a="1"/>
  <c r="O6" i="39" s="1"/>
  <c r="O5" i="39" a="1"/>
  <c r="O5" i="39" s="1"/>
  <c r="O4" i="39" a="1"/>
  <c r="O4" i="39" s="1"/>
  <c r="O131" i="38" a="1"/>
  <c r="O131" i="38" s="1"/>
  <c r="O130" i="38" a="1"/>
  <c r="O130" i="38" s="1"/>
  <c r="O129" i="38" a="1"/>
  <c r="O129" i="38" s="1"/>
  <c r="O128" i="38" a="1"/>
  <c r="O128" i="38" s="1"/>
  <c r="O127" i="38" a="1"/>
  <c r="O127" i="38" s="1"/>
  <c r="O126" i="38" a="1"/>
  <c r="O126" i="38" s="1"/>
  <c r="O125" i="38" a="1"/>
  <c r="O125" i="38" s="1"/>
  <c r="O124" i="38" a="1"/>
  <c r="O124" i="38" s="1"/>
  <c r="O123" i="38" a="1"/>
  <c r="O123" i="38" s="1"/>
  <c r="O122" i="38" a="1"/>
  <c r="O122" i="38" s="1"/>
  <c r="O121" i="38" a="1"/>
  <c r="O121" i="38" s="1"/>
  <c r="O120" i="38" a="1"/>
  <c r="O120" i="38" s="1"/>
  <c r="O119" i="38" a="1"/>
  <c r="O119" i="38" s="1"/>
  <c r="O118" i="38" a="1"/>
  <c r="O118" i="38" s="1"/>
  <c r="O117" i="38" a="1"/>
  <c r="O117" i="38" s="1"/>
  <c r="O116" i="38" a="1"/>
  <c r="O116" i="38" s="1"/>
  <c r="O115" i="38" a="1"/>
  <c r="O115" i="38" s="1"/>
  <c r="O114" i="38" a="1"/>
  <c r="O114" i="38" s="1"/>
  <c r="O113" i="38" a="1"/>
  <c r="O113" i="38" s="1"/>
  <c r="O112" i="38" a="1"/>
  <c r="O112" i="38" s="1"/>
  <c r="O111" i="38" a="1"/>
  <c r="O111" i="38" s="1"/>
  <c r="O110" i="38" a="1"/>
  <c r="O110" i="38" s="1"/>
  <c r="O109" i="38" a="1"/>
  <c r="O109" i="38" s="1"/>
  <c r="O108" i="38" a="1"/>
  <c r="O108" i="38" s="1"/>
  <c r="O107" i="38" a="1"/>
  <c r="O107" i="38" s="1"/>
  <c r="O106" i="38" a="1"/>
  <c r="O106" i="38" s="1"/>
  <c r="O105" i="38" a="1"/>
  <c r="O105" i="38" s="1"/>
  <c r="O104" i="38" a="1"/>
  <c r="O104" i="38" s="1"/>
  <c r="O103" i="38" a="1"/>
  <c r="O103" i="38" s="1"/>
  <c r="O102" i="38" a="1"/>
  <c r="O102" i="38" s="1"/>
  <c r="O101" i="38" a="1"/>
  <c r="O101" i="38" s="1"/>
  <c r="O100" i="38" a="1"/>
  <c r="O100" i="38" s="1"/>
  <c r="O99" i="38" a="1"/>
  <c r="O99" i="38" s="1"/>
  <c r="O98" i="38" a="1"/>
  <c r="O98" i="38" s="1"/>
  <c r="O97" i="38" a="1"/>
  <c r="O97" i="38" s="1"/>
  <c r="O96" i="38" a="1"/>
  <c r="O96" i="38" s="1"/>
  <c r="O95" i="38" a="1"/>
  <c r="O95" i="38" s="1"/>
  <c r="O94" i="38" a="1"/>
  <c r="O94" i="38" s="1"/>
  <c r="O93" i="38" a="1"/>
  <c r="O93" i="38" s="1"/>
  <c r="O92" i="38" a="1"/>
  <c r="O92" i="38" s="1"/>
  <c r="O91" i="38" a="1"/>
  <c r="O91" i="38" s="1"/>
  <c r="O90" i="38" a="1"/>
  <c r="O90" i="38" s="1"/>
  <c r="O89" i="38" a="1"/>
  <c r="O89" i="38" s="1"/>
  <c r="O88" i="38" a="1"/>
  <c r="O88" i="38" s="1"/>
  <c r="O87" i="38" a="1"/>
  <c r="O87" i="38" s="1"/>
  <c r="O86" i="38" a="1"/>
  <c r="O86" i="38" s="1"/>
  <c r="O85" i="38" a="1"/>
  <c r="O85" i="38" s="1"/>
  <c r="O84" i="38" a="1"/>
  <c r="O84" i="38" s="1"/>
  <c r="O83" i="38" a="1"/>
  <c r="O83" i="38" s="1"/>
  <c r="O82" i="38" a="1"/>
  <c r="O82" i="38" s="1"/>
  <c r="O81" i="38" a="1"/>
  <c r="O81" i="38" s="1"/>
  <c r="O80" i="38" a="1"/>
  <c r="O80" i="38" s="1"/>
  <c r="O79" i="38" a="1"/>
  <c r="O79" i="38" s="1"/>
  <c r="O78" i="38" a="1"/>
  <c r="O78" i="38" s="1"/>
  <c r="O77" i="38" a="1"/>
  <c r="O77" i="38" s="1"/>
  <c r="O76" i="38" a="1"/>
  <c r="O76" i="38" s="1"/>
  <c r="O75" i="38" a="1"/>
  <c r="O75" i="38" s="1"/>
  <c r="O74" i="38" a="1"/>
  <c r="O74" i="38" s="1"/>
  <c r="O73" i="38" a="1"/>
  <c r="O73" i="38" s="1"/>
  <c r="O72" i="38" a="1"/>
  <c r="O72" i="38" s="1"/>
  <c r="O71" i="38" a="1"/>
  <c r="O71" i="38" s="1"/>
  <c r="O70" i="38" a="1"/>
  <c r="O70" i="38" s="1"/>
  <c r="O69" i="38" a="1"/>
  <c r="O69" i="38" s="1"/>
  <c r="O68" i="38" a="1"/>
  <c r="O68" i="38" s="1"/>
  <c r="O67" i="38" a="1"/>
  <c r="O67" i="38" s="1"/>
  <c r="O66" i="38" a="1"/>
  <c r="O66" i="38" s="1"/>
  <c r="O65" i="38" a="1"/>
  <c r="O65" i="38" s="1"/>
  <c r="O64" i="38" a="1"/>
  <c r="O64" i="38" s="1"/>
  <c r="O63" i="38" a="1"/>
  <c r="O63" i="38" s="1"/>
  <c r="O62" i="38" a="1"/>
  <c r="O62" i="38" s="1"/>
  <c r="O61" i="38" a="1"/>
  <c r="O61" i="38" s="1"/>
  <c r="O60" i="38" a="1"/>
  <c r="O60" i="38" s="1"/>
  <c r="O59" i="38" a="1"/>
  <c r="O59" i="38" s="1"/>
  <c r="O58" i="38" a="1"/>
  <c r="O58" i="38" s="1"/>
  <c r="O57" i="38" a="1"/>
  <c r="O57" i="38" s="1"/>
  <c r="O56" i="38" a="1"/>
  <c r="O56" i="38" s="1"/>
  <c r="O55" i="38" a="1"/>
  <c r="O55" i="38" s="1"/>
  <c r="O54" i="38" a="1"/>
  <c r="O54" i="38" s="1"/>
  <c r="O53" i="38" a="1"/>
  <c r="O53" i="38" s="1"/>
  <c r="O52" i="38" a="1"/>
  <c r="O52" i="38" s="1"/>
  <c r="O51" i="38" a="1"/>
  <c r="O51" i="38" s="1"/>
  <c r="O50" i="38" a="1"/>
  <c r="O50" i="38" s="1"/>
  <c r="O49" i="38" a="1"/>
  <c r="O49" i="38" s="1"/>
  <c r="O48" i="38" a="1"/>
  <c r="O48" i="38" s="1"/>
  <c r="O47" i="38" a="1"/>
  <c r="O47" i="38" s="1"/>
  <c r="O46" i="38" a="1"/>
  <c r="O46" i="38" s="1"/>
  <c r="O45" i="38" a="1"/>
  <c r="O45" i="38" s="1"/>
  <c r="O44" i="38" a="1"/>
  <c r="O44" i="38" s="1"/>
  <c r="O43" i="38" a="1"/>
  <c r="O43" i="38" s="1"/>
  <c r="O42" i="38" a="1"/>
  <c r="O42" i="38" s="1"/>
  <c r="O41" i="38" a="1"/>
  <c r="O41" i="38" s="1"/>
  <c r="O40" i="38" a="1"/>
  <c r="O40" i="38" s="1"/>
  <c r="O39" i="38" a="1"/>
  <c r="O39" i="38" s="1"/>
  <c r="O38" i="38" a="1"/>
  <c r="O38" i="38" s="1"/>
  <c r="O37" i="38" a="1"/>
  <c r="O37" i="38" s="1"/>
  <c r="O36" i="38" a="1"/>
  <c r="O36" i="38" s="1"/>
  <c r="O35" i="38" a="1"/>
  <c r="O35" i="38" s="1"/>
  <c r="O34" i="38" a="1"/>
  <c r="O34" i="38" s="1"/>
  <c r="O33" i="38" a="1"/>
  <c r="O33" i="38" s="1"/>
  <c r="O32" i="38" a="1"/>
  <c r="O32" i="38" s="1"/>
  <c r="O31" i="38" a="1"/>
  <c r="O31" i="38" s="1"/>
  <c r="O30" i="38" a="1"/>
  <c r="O30" i="38" s="1"/>
  <c r="O29" i="38" a="1"/>
  <c r="O29" i="38" s="1"/>
  <c r="O28" i="38" a="1"/>
  <c r="O28" i="38" s="1"/>
  <c r="O27" i="38" a="1"/>
  <c r="O27" i="38" s="1"/>
  <c r="O26" i="38" a="1"/>
  <c r="O26" i="38" s="1"/>
  <c r="O25" i="38" a="1"/>
  <c r="O25" i="38" s="1"/>
  <c r="O24" i="38" a="1"/>
  <c r="O24" i="38" s="1"/>
  <c r="O23" i="38" a="1"/>
  <c r="O23" i="38" s="1"/>
  <c r="O22" i="38" a="1"/>
  <c r="O22" i="38" s="1"/>
  <c r="O21" i="38" a="1"/>
  <c r="O21" i="38" s="1"/>
  <c r="O20" i="38" a="1"/>
  <c r="O20" i="38" s="1"/>
  <c r="O19" i="38" a="1"/>
  <c r="O19" i="38" s="1"/>
  <c r="O18" i="38" a="1"/>
  <c r="O18" i="38" s="1"/>
  <c r="O17" i="38" a="1"/>
  <c r="O17" i="38" s="1"/>
  <c r="O16" i="38" a="1"/>
  <c r="O16" i="38" s="1"/>
  <c r="O15" i="38" a="1"/>
  <c r="O15" i="38" s="1"/>
  <c r="O14" i="38" a="1"/>
  <c r="O14" i="38" s="1"/>
  <c r="O13" i="38" a="1"/>
  <c r="O13" i="38" s="1"/>
  <c r="O12" i="38" a="1"/>
  <c r="O12" i="38" s="1"/>
  <c r="O11" i="38" a="1"/>
  <c r="O11" i="38" s="1"/>
  <c r="O10" i="38" a="1"/>
  <c r="O10" i="38" s="1"/>
  <c r="O9" i="38" a="1"/>
  <c r="O9" i="38" s="1"/>
  <c r="O8" i="38" a="1"/>
  <c r="O8" i="38" s="1"/>
  <c r="O7" i="38" a="1"/>
  <c r="O7" i="38" s="1"/>
  <c r="O6" i="38" a="1"/>
  <c r="O6" i="38" s="1"/>
  <c r="O5" i="38" a="1"/>
  <c r="O5" i="38" s="1"/>
  <c r="O4" i="38" a="1"/>
  <c r="O4" i="38" s="1"/>
  <c r="O131" i="35" a="1"/>
  <c r="O131" i="35" s="1"/>
  <c r="O130" i="35" a="1"/>
  <c r="O130" i="35" s="1"/>
  <c r="O129" i="35" a="1"/>
  <c r="O129" i="35" s="1"/>
  <c r="O128" i="35"/>
  <c r="O128" i="35" a="1"/>
  <c r="O127" i="35" a="1"/>
  <c r="O127" i="35" s="1"/>
  <c r="O126" i="35" a="1"/>
  <c r="O126" i="35" s="1"/>
  <c r="O125" i="35" a="1"/>
  <c r="O125" i="35" s="1"/>
  <c r="O124" i="35" a="1"/>
  <c r="O124" i="35" s="1"/>
  <c r="O123" i="35" a="1"/>
  <c r="O123" i="35" s="1"/>
  <c r="O122" i="35" a="1"/>
  <c r="O122" i="35" s="1"/>
  <c r="O121" i="35"/>
  <c r="O121" i="35" a="1"/>
  <c r="O120" i="35" a="1"/>
  <c r="O120" i="35" s="1"/>
  <c r="O119" i="35" a="1"/>
  <c r="O119" i="35" s="1"/>
  <c r="O118" i="35" a="1"/>
  <c r="O118" i="35" s="1"/>
  <c r="O117" i="35" a="1"/>
  <c r="O117" i="35" s="1"/>
  <c r="O116" i="35" a="1"/>
  <c r="O116" i="35" s="1"/>
  <c r="O115" i="35" a="1"/>
  <c r="O115" i="35" s="1"/>
  <c r="O114" i="35"/>
  <c r="O114" i="35" a="1"/>
  <c r="O113" i="35" a="1"/>
  <c r="O113" i="35" s="1"/>
  <c r="O112" i="35" a="1"/>
  <c r="O112" i="35" s="1"/>
  <c r="O111" i="35" a="1"/>
  <c r="O111" i="35" s="1"/>
  <c r="O110" i="35" a="1"/>
  <c r="O110" i="35" s="1"/>
  <c r="O109" i="35" a="1"/>
  <c r="O109" i="35" s="1"/>
  <c r="O108" i="35" a="1"/>
  <c r="O108" i="35" s="1"/>
  <c r="O107" i="35"/>
  <c r="O107" i="35" a="1"/>
  <c r="O106" i="35" a="1"/>
  <c r="O106" i="35" s="1"/>
  <c r="O105" i="35" a="1"/>
  <c r="O105" i="35" s="1"/>
  <c r="O104" i="35" a="1"/>
  <c r="O104" i="35" s="1"/>
  <c r="O103" i="35" a="1"/>
  <c r="O103" i="35" s="1"/>
  <c r="O102" i="35" a="1"/>
  <c r="O102" i="35" s="1"/>
  <c r="O101" i="35" a="1"/>
  <c r="O101" i="35" s="1"/>
  <c r="O100" i="35"/>
  <c r="O100" i="35" a="1"/>
  <c r="O99" i="35" a="1"/>
  <c r="O99" i="35" s="1"/>
  <c r="O98" i="35" a="1"/>
  <c r="O98" i="35" s="1"/>
  <c r="O97" i="35" a="1"/>
  <c r="O97" i="35" s="1"/>
  <c r="O96" i="35" a="1"/>
  <c r="O96" i="35" s="1"/>
  <c r="O95" i="35" a="1"/>
  <c r="O95" i="35" s="1"/>
  <c r="O94" i="35" a="1"/>
  <c r="O94" i="35" s="1"/>
  <c r="O93" i="35"/>
  <c r="O93" i="35" a="1"/>
  <c r="O92" i="35" a="1"/>
  <c r="O92" i="35" s="1"/>
  <c r="O91" i="35" a="1"/>
  <c r="O91" i="35" s="1"/>
  <c r="O90" i="35" a="1"/>
  <c r="O90" i="35" s="1"/>
  <c r="O89" i="35" a="1"/>
  <c r="O89" i="35" s="1"/>
  <c r="O88" i="35" a="1"/>
  <c r="O88" i="35" s="1"/>
  <c r="O87" i="35" a="1"/>
  <c r="O87" i="35" s="1"/>
  <c r="O86" i="35"/>
  <c r="O86" i="35" a="1"/>
  <c r="O85" i="35" a="1"/>
  <c r="O85" i="35" s="1"/>
  <c r="O84" i="35" a="1"/>
  <c r="O84" i="35" s="1"/>
  <c r="O83" i="35" a="1"/>
  <c r="O83" i="35" s="1"/>
  <c r="O82" i="35" a="1"/>
  <c r="O82" i="35" s="1"/>
  <c r="O81" i="35" a="1"/>
  <c r="O81" i="35" s="1"/>
  <c r="O80" i="35" a="1"/>
  <c r="O80" i="35" s="1"/>
  <c r="O79" i="35"/>
  <c r="O79" i="35" a="1"/>
  <c r="O78" i="35" a="1"/>
  <c r="O78" i="35" s="1"/>
  <c r="O77" i="35" a="1"/>
  <c r="O77" i="35" s="1"/>
  <c r="O76" i="35" a="1"/>
  <c r="O76" i="35" s="1"/>
  <c r="O75" i="35" a="1"/>
  <c r="O75" i="35" s="1"/>
  <c r="O74" i="35" a="1"/>
  <c r="O74" i="35" s="1"/>
  <c r="O73" i="35" a="1"/>
  <c r="O73" i="35" s="1"/>
  <c r="O72" i="35"/>
  <c r="O72" i="35" a="1"/>
  <c r="O71" i="35" a="1"/>
  <c r="O71" i="35" s="1"/>
  <c r="O70" i="35" a="1"/>
  <c r="O70" i="35" s="1"/>
  <c r="O69" i="35" a="1"/>
  <c r="O69" i="35" s="1"/>
  <c r="O68" i="35" a="1"/>
  <c r="O68" i="35" s="1"/>
  <c r="O67" i="35" a="1"/>
  <c r="O67" i="35" s="1"/>
  <c r="O66" i="35" a="1"/>
  <c r="O66" i="35" s="1"/>
  <c r="O65" i="35"/>
  <c r="O65" i="35" a="1"/>
  <c r="O64" i="35" a="1"/>
  <c r="O64" i="35" s="1"/>
  <c r="O63" i="35" a="1"/>
  <c r="O63" i="35" s="1"/>
  <c r="O62" i="35" a="1"/>
  <c r="O62" i="35" s="1"/>
  <c r="O61" i="35" a="1"/>
  <c r="O61" i="35" s="1"/>
  <c r="O60" i="35" a="1"/>
  <c r="O60" i="35" s="1"/>
  <c r="O59" i="35" a="1"/>
  <c r="O59" i="35" s="1"/>
  <c r="O58" i="35"/>
  <c r="O58" i="35" a="1"/>
  <c r="O57" i="35" a="1"/>
  <c r="O57" i="35" s="1"/>
  <c r="O56" i="35" a="1"/>
  <c r="O56" i="35" s="1"/>
  <c r="O55" i="35" a="1"/>
  <c r="O55" i="35" s="1"/>
  <c r="O54" i="35" a="1"/>
  <c r="O54" i="35" s="1"/>
  <c r="O53" i="35" a="1"/>
  <c r="O53" i="35" s="1"/>
  <c r="O52" i="35" a="1"/>
  <c r="O52" i="35" s="1"/>
  <c r="O51" i="35"/>
  <c r="O51" i="35" a="1"/>
  <c r="O50" i="35" a="1"/>
  <c r="O50" i="35" s="1"/>
  <c r="O49" i="35" a="1"/>
  <c r="O49" i="35" s="1"/>
  <c r="O48" i="35" a="1"/>
  <c r="O48" i="35" s="1"/>
  <c r="O47" i="35" a="1"/>
  <c r="O47" i="35" s="1"/>
  <c r="O46" i="35" a="1"/>
  <c r="O46" i="35" s="1"/>
  <c r="O45" i="35" a="1"/>
  <c r="O45" i="35" s="1"/>
  <c r="O44" i="35"/>
  <c r="O44" i="35" a="1"/>
  <c r="O43" i="35" a="1"/>
  <c r="O43" i="35" s="1"/>
  <c r="O42" i="35" a="1"/>
  <c r="O42" i="35" s="1"/>
  <c r="O41" i="35" a="1"/>
  <c r="O41" i="35" s="1"/>
  <c r="O40" i="35" a="1"/>
  <c r="O40" i="35" s="1"/>
  <c r="O39" i="35" a="1"/>
  <c r="O39" i="35" s="1"/>
  <c r="O38" i="35" a="1"/>
  <c r="O38" i="35" s="1"/>
  <c r="O37" i="35"/>
  <c r="O37" i="35" a="1"/>
  <c r="O36" i="35" a="1"/>
  <c r="O36" i="35" s="1"/>
  <c r="O35" i="35" a="1"/>
  <c r="O35" i="35" s="1"/>
  <c r="O34" i="35" a="1"/>
  <c r="O34" i="35" s="1"/>
  <c r="O33" i="35" a="1"/>
  <c r="O33" i="35" s="1"/>
  <c r="O32" i="35" a="1"/>
  <c r="O32" i="35" s="1"/>
  <c r="O31" i="35" a="1"/>
  <c r="O31" i="35" s="1"/>
  <c r="O30" i="35"/>
  <c r="O30" i="35" a="1"/>
  <c r="O29" i="35" a="1"/>
  <c r="O29" i="35" s="1"/>
  <c r="O28" i="35" a="1"/>
  <c r="O28" i="35" s="1"/>
  <c r="O27" i="35" a="1"/>
  <c r="O27" i="35" s="1"/>
  <c r="O26" i="35" a="1"/>
  <c r="O26" i="35" s="1"/>
  <c r="O25" i="35" a="1"/>
  <c r="O25" i="35" s="1"/>
  <c r="O24" i="35" a="1"/>
  <c r="O24" i="35" s="1"/>
  <c r="O23" i="35"/>
  <c r="O23" i="35" a="1"/>
  <c r="O22" i="35" a="1"/>
  <c r="O22" i="35" s="1"/>
  <c r="O21" i="35" a="1"/>
  <c r="O21" i="35" s="1"/>
  <c r="O20" i="35" a="1"/>
  <c r="O20" i="35" s="1"/>
  <c r="O19" i="35" a="1"/>
  <c r="O19" i="35" s="1"/>
  <c r="O18" i="35" a="1"/>
  <c r="O18" i="35" s="1"/>
  <c r="O17" i="35" a="1"/>
  <c r="O17" i="35" s="1"/>
  <c r="O16" i="35"/>
  <c r="O16" i="35" a="1"/>
  <c r="O15" i="35" a="1"/>
  <c r="O15" i="35" s="1"/>
  <c r="O14" i="35" a="1"/>
  <c r="O14" i="35" s="1"/>
  <c r="O13" i="35" a="1"/>
  <c r="O13" i="35" s="1"/>
  <c r="O12" i="35" a="1"/>
  <c r="O12" i="35" s="1"/>
  <c r="O11" i="35" a="1"/>
  <c r="O11" i="35" s="1"/>
  <c r="O10" i="35" a="1"/>
  <c r="O10" i="35" s="1"/>
  <c r="O9" i="35"/>
  <c r="O9" i="35" a="1"/>
  <c r="O8" i="35" a="1"/>
  <c r="O8" i="35" s="1"/>
  <c r="O7" i="35" a="1"/>
  <c r="O7" i="35" s="1"/>
  <c r="O6" i="35" a="1"/>
  <c r="O6" i="35" s="1"/>
  <c r="O5" i="35" a="1"/>
  <c r="O5" i="35" s="1"/>
  <c r="O4" i="35" a="1"/>
  <c r="O4" i="35" s="1"/>
  <c r="O40" i="34" a="1"/>
  <c r="O40" i="34" s="1"/>
  <c r="O41" i="34" a="1"/>
  <c r="O41" i="34" s="1"/>
  <c r="O42" i="34" a="1"/>
  <c r="O42" i="34"/>
  <c r="O43" i="34" a="1"/>
  <c r="O43" i="34"/>
  <c r="O44" i="34" a="1"/>
  <c r="O44" i="34"/>
  <c r="O45" i="34" a="1"/>
  <c r="O45" i="34"/>
  <c r="O46" i="34" a="1"/>
  <c r="O46" i="34"/>
  <c r="O47" i="34" a="1"/>
  <c r="O47" i="34" s="1"/>
  <c r="O48" i="34" a="1"/>
  <c r="O48" i="34" s="1"/>
  <c r="O49" i="34" a="1"/>
  <c r="O49" i="34"/>
  <c r="O50" i="34" a="1"/>
  <c r="O50" i="34"/>
  <c r="O51" i="34" a="1"/>
  <c r="O51" i="34"/>
  <c r="O52" i="34" a="1"/>
  <c r="O52" i="34"/>
  <c r="O53" i="34" a="1"/>
  <c r="O53" i="34"/>
  <c r="O54" i="34" a="1"/>
  <c r="O54" i="34" s="1"/>
  <c r="O55" i="34" a="1"/>
  <c r="O55" i="34" s="1"/>
  <c r="O56" i="34" a="1"/>
  <c r="O56" i="34"/>
  <c r="O57" i="34" a="1"/>
  <c r="O57" i="34"/>
  <c r="O58" i="34" a="1"/>
  <c r="O58" i="34"/>
  <c r="O59" i="34" a="1"/>
  <c r="O59" i="34"/>
  <c r="O60" i="34" a="1"/>
  <c r="O60" i="34"/>
  <c r="O61" i="34" a="1"/>
  <c r="O61" i="34" s="1"/>
  <c r="O62" i="34" a="1"/>
  <c r="O62" i="34" s="1"/>
  <c r="O63" i="34" a="1"/>
  <c r="O63" i="34"/>
  <c r="O64" i="34" a="1"/>
  <c r="O64" i="34"/>
  <c r="O65" i="34" a="1"/>
  <c r="O65" i="34"/>
  <c r="O66" i="34" a="1"/>
  <c r="O66" i="34"/>
  <c r="O67" i="34" a="1"/>
  <c r="O67" i="34"/>
  <c r="O68" i="34" a="1"/>
  <c r="O68" i="34" s="1"/>
  <c r="O69" i="34" a="1"/>
  <c r="O69" i="34" s="1"/>
  <c r="O70" i="34" a="1"/>
  <c r="O70" i="34"/>
  <c r="O71" i="34" a="1"/>
  <c r="O71" i="34"/>
  <c r="O72" i="34" a="1"/>
  <c r="O72" i="34"/>
  <c r="O73" i="34" a="1"/>
  <c r="O73" i="34"/>
  <c r="O74" i="34" a="1"/>
  <c r="O74" i="34"/>
  <c r="O75" i="34" a="1"/>
  <c r="O75" i="34" s="1"/>
  <c r="O76" i="34" a="1"/>
  <c r="O76" i="34" s="1"/>
  <c r="O77" i="34" a="1"/>
  <c r="O77" i="34"/>
  <c r="O78" i="34" a="1"/>
  <c r="O78" i="34"/>
  <c r="O79" i="34" a="1"/>
  <c r="O79" i="34"/>
  <c r="O80" i="34" a="1"/>
  <c r="O80" i="34"/>
  <c r="O81" i="34" a="1"/>
  <c r="O81" i="34"/>
  <c r="O82" i="34" a="1"/>
  <c r="O82" i="34" s="1"/>
  <c r="O83" i="34" a="1"/>
  <c r="O83" i="34" s="1"/>
  <c r="O84" i="34" a="1"/>
  <c r="O84" i="34"/>
  <c r="O85" i="34" a="1"/>
  <c r="O85" i="34"/>
  <c r="O86" i="34" a="1"/>
  <c r="O86" i="34"/>
  <c r="O87" i="34" a="1"/>
  <c r="O87" i="34"/>
  <c r="O88" i="34" a="1"/>
  <c r="O88" i="34"/>
  <c r="O89" i="34" a="1"/>
  <c r="O89" i="34" s="1"/>
  <c r="O90" i="34" a="1"/>
  <c r="O90" i="34" s="1"/>
  <c r="O91" i="34" a="1"/>
  <c r="O91" i="34"/>
  <c r="O92" i="34" a="1"/>
  <c r="O92" i="34"/>
  <c r="O93" i="34" a="1"/>
  <c r="O93" i="34"/>
  <c r="O94" i="34" a="1"/>
  <c r="O94" i="34"/>
  <c r="O95" i="34" a="1"/>
  <c r="O95" i="34"/>
  <c r="O96" i="34" a="1"/>
  <c r="O96" i="34" s="1"/>
  <c r="O97" i="34" a="1"/>
  <c r="O97" i="34" s="1"/>
  <c r="O98" i="34" a="1"/>
  <c r="O98" i="34"/>
  <c r="O99" i="34" a="1"/>
  <c r="O99" i="34"/>
  <c r="O100" i="34" a="1"/>
  <c r="O100" i="34"/>
  <c r="O101" i="34" a="1"/>
  <c r="O101" i="34"/>
  <c r="O102" i="34" a="1"/>
  <c r="O102" i="34"/>
  <c r="O103" i="34" a="1"/>
  <c r="O103" i="34" s="1"/>
  <c r="O104" i="34" a="1"/>
  <c r="O104" i="34" s="1"/>
  <c r="O105" i="34" a="1"/>
  <c r="O105" i="34"/>
  <c r="O106" i="34" a="1"/>
  <c r="O106" i="34"/>
  <c r="O107" i="34" a="1"/>
  <c r="O107" i="34"/>
  <c r="O108" i="34" a="1"/>
  <c r="O108" i="34"/>
  <c r="O109" i="34" a="1"/>
  <c r="O109" i="34"/>
  <c r="O110" i="34" a="1"/>
  <c r="O110" i="34" s="1"/>
  <c r="O111" i="34" a="1"/>
  <c r="O111" i="34" s="1"/>
  <c r="O112" i="34" a="1"/>
  <c r="O112" i="34"/>
  <c r="O113" i="34" a="1"/>
  <c r="O113" i="34"/>
  <c r="O114" i="34" a="1"/>
  <c r="O114" i="34"/>
  <c r="O115" i="34" a="1"/>
  <c r="O115" i="34"/>
  <c r="O116" i="34" a="1"/>
  <c r="O116" i="34"/>
  <c r="O117" i="34" a="1"/>
  <c r="O117" i="34" s="1"/>
  <c r="O118" i="34" a="1"/>
  <c r="O118" i="34" s="1"/>
  <c r="O119" i="34" a="1"/>
  <c r="O119" i="34"/>
  <c r="O120" i="34" a="1"/>
  <c r="O120" i="34"/>
  <c r="O121" i="34" a="1"/>
  <c r="O121" i="34"/>
  <c r="O122" i="34" a="1"/>
  <c r="O122" i="34"/>
  <c r="O123" i="34" a="1"/>
  <c r="O123" i="34"/>
  <c r="O124" i="34" a="1"/>
  <c r="O124" i="34" s="1"/>
  <c r="O125" i="34" a="1"/>
  <c r="O125" i="34" s="1"/>
  <c r="O126" i="34" a="1"/>
  <c r="O126" i="34"/>
  <c r="O127" i="34" a="1"/>
  <c r="O127" i="34"/>
  <c r="O128" i="34" a="1"/>
  <c r="O128" i="34"/>
  <c r="O129" i="34" a="1"/>
  <c r="O129" i="34"/>
  <c r="O130" i="34" a="1"/>
  <c r="O130" i="34"/>
  <c r="O131" i="34" a="1"/>
  <c r="O131" i="34" s="1"/>
  <c r="O39" i="34" a="1"/>
  <c r="O39" i="34" s="1"/>
  <c r="O38" i="34" a="1"/>
  <c r="O38" i="34" s="1"/>
  <c r="O37" i="34" a="1"/>
  <c r="O37" i="34" s="1"/>
  <c r="O36" i="34"/>
  <c r="O36" i="34" a="1"/>
  <c r="O35" i="34" a="1"/>
  <c r="O35" i="34" s="1"/>
  <c r="O34" i="34" a="1"/>
  <c r="O34" i="34" s="1"/>
  <c r="O33" i="34" a="1"/>
  <c r="O33" i="34" s="1"/>
  <c r="O32" i="34" a="1"/>
  <c r="O32" i="34" s="1"/>
  <c r="O31" i="34" a="1"/>
  <c r="O31" i="34" s="1"/>
  <c r="O30" i="34" a="1"/>
  <c r="O30" i="34" s="1"/>
  <c r="O29" i="34" a="1"/>
  <c r="O29" i="34" s="1"/>
  <c r="O28" i="34" a="1"/>
  <c r="O28" i="34" s="1"/>
  <c r="O27" i="34" a="1"/>
  <c r="O27" i="34" s="1"/>
  <c r="O26" i="34" a="1"/>
  <c r="O26" i="34" s="1"/>
  <c r="O25" i="34" a="1"/>
  <c r="O25" i="34" s="1"/>
  <c r="O24" i="34" a="1"/>
  <c r="O24" i="34" s="1"/>
  <c r="O23" i="34" a="1"/>
  <c r="O23" i="34" s="1"/>
  <c r="O22" i="34" a="1"/>
  <c r="O22" i="34" s="1"/>
  <c r="O21" i="34" a="1"/>
  <c r="O21" i="34" s="1"/>
  <c r="O20" i="34" a="1"/>
  <c r="O20" i="34" s="1"/>
  <c r="O19" i="34" a="1"/>
  <c r="O19" i="34" s="1"/>
  <c r="O18" i="34" a="1"/>
  <c r="O18" i="34" s="1"/>
  <c r="O17" i="34" a="1"/>
  <c r="O17" i="34" s="1"/>
  <c r="O16" i="34" a="1"/>
  <c r="O16" i="34" s="1"/>
  <c r="O15" i="34" a="1"/>
  <c r="O15" i="34" s="1"/>
  <c r="O14" i="34" a="1"/>
  <c r="O14" i="34" s="1"/>
  <c r="O13" i="34" a="1"/>
  <c r="O13" i="34" s="1"/>
  <c r="O12" i="34" a="1"/>
  <c r="O12" i="34" s="1"/>
  <c r="O11" i="34" a="1"/>
  <c r="O11" i="34" s="1"/>
  <c r="O10" i="34" a="1"/>
  <c r="O10" i="34" s="1"/>
  <c r="O9" i="34" a="1"/>
  <c r="O9" i="34" s="1"/>
  <c r="O8" i="34" a="1"/>
  <c r="O8" i="34" s="1"/>
  <c r="O7" i="34" a="1"/>
  <c r="O7" i="34" s="1"/>
  <c r="O6" i="34" a="1"/>
  <c r="O6" i="34" s="1"/>
  <c r="O5" i="34" a="1"/>
  <c r="O5" i="34" s="1"/>
  <c r="O4" i="34" a="1"/>
  <c r="O4" i="34" s="1"/>
  <c r="AE11" i="41" a="1"/>
  <c r="AE11" i="41" s="1"/>
  <c r="AE10" i="41" a="1"/>
  <c r="AE10" i="41" s="1"/>
  <c r="AE9" i="41" a="1"/>
  <c r="AE9" i="41" s="1"/>
  <c r="AE8" i="41" a="1"/>
  <c r="AE8" i="41" s="1"/>
  <c r="AE7" i="41" a="1"/>
  <c r="AE7" i="41" s="1"/>
  <c r="AE6" i="41"/>
  <c r="AE6" i="41" a="1"/>
  <c r="AE5" i="41" a="1"/>
  <c r="AE5" i="41" s="1"/>
  <c r="AE4" i="41"/>
  <c r="AE4" i="41" a="1"/>
  <c r="AE11" i="40" a="1"/>
  <c r="AE11" i="40" s="1"/>
  <c r="AE10" i="40" a="1"/>
  <c r="AE10" i="40" s="1"/>
  <c r="AE9" i="40"/>
  <c r="AE9" i="40" a="1"/>
  <c r="AE8" i="40" a="1"/>
  <c r="AE8" i="40" s="1"/>
  <c r="AE7" i="40" a="1"/>
  <c r="AE7" i="40" s="1"/>
  <c r="AE6" i="40"/>
  <c r="AE6" i="40" a="1"/>
  <c r="AE5" i="40"/>
  <c r="AE5" i="40" a="1"/>
  <c r="AE4" i="40" a="1"/>
  <c r="AE4" i="40" s="1"/>
  <c r="AE11" i="39" a="1"/>
  <c r="AE11" i="39" s="1"/>
  <c r="AE10" i="39" a="1"/>
  <c r="AE10" i="39" s="1"/>
  <c r="AE9" i="39" a="1"/>
  <c r="AE9" i="39" s="1"/>
  <c r="AE8" i="39" a="1"/>
  <c r="AE8" i="39" s="1"/>
  <c r="AE7" i="39" a="1"/>
  <c r="AE7" i="39" s="1"/>
  <c r="AE6" i="39"/>
  <c r="AE6" i="39" a="1"/>
  <c r="AE5" i="39"/>
  <c r="AE5" i="39" a="1"/>
  <c r="AE4" i="39"/>
  <c r="AE4" i="39" a="1"/>
  <c r="AE11" i="38" a="1"/>
  <c r="AE11" i="38" s="1"/>
  <c r="AE10" i="38" a="1"/>
  <c r="AE10" i="38" s="1"/>
  <c r="AE9" i="38" a="1"/>
  <c r="AE9" i="38" s="1"/>
  <c r="AE8" i="38" a="1"/>
  <c r="AE8" i="38" s="1"/>
  <c r="AE7" i="38"/>
  <c r="AE7" i="38" a="1"/>
  <c r="AE6" i="38"/>
  <c r="AE6" i="38" a="1"/>
  <c r="AE5" i="38" a="1"/>
  <c r="AE5" i="38" s="1"/>
  <c r="AE4" i="38" a="1"/>
  <c r="AE4" i="38" s="1"/>
  <c r="AE11" i="35" a="1"/>
  <c r="AE11" i="35" s="1"/>
  <c r="AE10" i="35" a="1"/>
  <c r="AE10" i="35" s="1"/>
  <c r="AE9" i="35"/>
  <c r="AE9" i="35" a="1"/>
  <c r="AE8" i="35" a="1"/>
  <c r="AE8" i="35" s="1"/>
  <c r="AE7" i="35" a="1"/>
  <c r="AE7" i="35" s="1"/>
  <c r="AE6" i="35"/>
  <c r="AE6" i="35" a="1"/>
  <c r="AE5" i="35" a="1"/>
  <c r="AE5" i="35" s="1"/>
  <c r="AE4" i="35"/>
  <c r="AE4" i="35" a="1"/>
  <c r="AE11" i="34" a="1"/>
  <c r="AE11" i="34" s="1"/>
  <c r="AE10" i="34" a="1"/>
  <c r="AE10" i="34" s="1"/>
  <c r="AE9" i="34" a="1"/>
  <c r="AE9" i="34" s="1"/>
  <c r="AE8" i="34" a="1"/>
  <c r="AE8" i="34" s="1"/>
  <c r="AE7" i="34" a="1"/>
  <c r="AE7" i="34" s="1"/>
  <c r="AE6" i="34" a="1"/>
  <c r="AE6" i="34" s="1"/>
  <c r="AE5" i="34" a="1"/>
  <c r="AE5" i="34" s="1"/>
  <c r="AE4" i="34" a="1"/>
  <c r="AE4" i="34" s="1"/>
  <c r="M131" i="41"/>
  <c r="L131" i="41"/>
  <c r="M130" i="41"/>
  <c r="L130" i="41"/>
  <c r="M129" i="41"/>
  <c r="L129" i="41"/>
  <c r="M128" i="41"/>
  <c r="L128" i="41"/>
  <c r="M127" i="41"/>
  <c r="L127" i="41"/>
  <c r="M126" i="41"/>
  <c r="L126" i="41"/>
  <c r="M125" i="41"/>
  <c r="L125" i="41"/>
  <c r="M124" i="41"/>
  <c r="L124" i="41"/>
  <c r="M123" i="41"/>
  <c r="L123" i="41"/>
  <c r="M122" i="41"/>
  <c r="L122" i="41"/>
  <c r="M121" i="41"/>
  <c r="L121" i="41"/>
  <c r="M120" i="41"/>
  <c r="L120" i="41"/>
  <c r="M119" i="41"/>
  <c r="L119" i="41"/>
  <c r="M118" i="41"/>
  <c r="L118" i="41"/>
  <c r="M117" i="41"/>
  <c r="L117" i="41"/>
  <c r="M116" i="41"/>
  <c r="L116" i="41"/>
  <c r="M115" i="41"/>
  <c r="L115" i="41"/>
  <c r="M114" i="41"/>
  <c r="L114" i="41"/>
  <c r="M113" i="41"/>
  <c r="L113" i="41"/>
  <c r="M112" i="41"/>
  <c r="L112" i="41"/>
  <c r="M111" i="41"/>
  <c r="L111" i="41"/>
  <c r="M110" i="41"/>
  <c r="L110" i="41"/>
  <c r="M109" i="41"/>
  <c r="L109" i="41"/>
  <c r="M108" i="41"/>
  <c r="L108" i="41"/>
  <c r="M107" i="41"/>
  <c r="L107" i="41"/>
  <c r="M106" i="41"/>
  <c r="L106" i="41"/>
  <c r="M105" i="41"/>
  <c r="L105" i="41"/>
  <c r="M104" i="41"/>
  <c r="L104" i="41"/>
  <c r="M103" i="41"/>
  <c r="L103" i="41"/>
  <c r="M102" i="41"/>
  <c r="L102" i="41"/>
  <c r="M101" i="41"/>
  <c r="L101" i="41"/>
  <c r="M100" i="41"/>
  <c r="L100" i="41"/>
  <c r="M99" i="41"/>
  <c r="L99" i="41"/>
  <c r="M98" i="41"/>
  <c r="L98" i="41"/>
  <c r="M97" i="41"/>
  <c r="L97" i="41"/>
  <c r="M96" i="41"/>
  <c r="L96" i="41"/>
  <c r="M95" i="41"/>
  <c r="L95" i="41"/>
  <c r="M94" i="41"/>
  <c r="L94" i="41"/>
  <c r="M93" i="41"/>
  <c r="L93" i="41"/>
  <c r="M92" i="41"/>
  <c r="L92" i="41"/>
  <c r="M91" i="41"/>
  <c r="L91" i="41"/>
  <c r="M90" i="41"/>
  <c r="L90" i="41"/>
  <c r="M89" i="41"/>
  <c r="L89" i="41"/>
  <c r="M88" i="41"/>
  <c r="L88" i="41"/>
  <c r="M87" i="41"/>
  <c r="L87" i="41"/>
  <c r="M86" i="41"/>
  <c r="L86" i="41"/>
  <c r="M85" i="41"/>
  <c r="L85" i="41"/>
  <c r="M84" i="41"/>
  <c r="L84" i="41"/>
  <c r="M83" i="41"/>
  <c r="L83" i="41"/>
  <c r="M82" i="41"/>
  <c r="L82" i="41"/>
  <c r="M81" i="41"/>
  <c r="L81" i="41"/>
  <c r="M80" i="41"/>
  <c r="L80" i="41"/>
  <c r="M79" i="41"/>
  <c r="L79" i="41"/>
  <c r="M78" i="41"/>
  <c r="L78" i="41"/>
  <c r="M77" i="41"/>
  <c r="L77" i="41"/>
  <c r="M76" i="41"/>
  <c r="L76" i="41"/>
  <c r="M75" i="41"/>
  <c r="L75" i="41"/>
  <c r="M74" i="41"/>
  <c r="L74" i="41"/>
  <c r="M73" i="41"/>
  <c r="L73" i="41"/>
  <c r="M72" i="41"/>
  <c r="L72" i="41"/>
  <c r="M71" i="41"/>
  <c r="L71" i="41"/>
  <c r="M70" i="41"/>
  <c r="L70" i="41"/>
  <c r="M69" i="41"/>
  <c r="L69" i="41"/>
  <c r="M68" i="41"/>
  <c r="L68" i="41"/>
  <c r="M67" i="41"/>
  <c r="L67" i="41"/>
  <c r="M66" i="41"/>
  <c r="L66" i="41"/>
  <c r="M65" i="41"/>
  <c r="L65" i="41"/>
  <c r="M64" i="41"/>
  <c r="L64" i="41"/>
  <c r="M63" i="41"/>
  <c r="L63" i="41"/>
  <c r="M62" i="41"/>
  <c r="L62" i="41"/>
  <c r="M61" i="41"/>
  <c r="L61" i="41"/>
  <c r="M60" i="41"/>
  <c r="L60" i="41"/>
  <c r="M59" i="41"/>
  <c r="L59" i="41"/>
  <c r="M58" i="41"/>
  <c r="L58" i="41"/>
  <c r="M57" i="41"/>
  <c r="L57" i="41"/>
  <c r="M56" i="41"/>
  <c r="L56" i="41"/>
  <c r="M55" i="41"/>
  <c r="L55" i="41"/>
  <c r="M54" i="41"/>
  <c r="L54" i="41"/>
  <c r="M53" i="41"/>
  <c r="L53" i="41"/>
  <c r="M52" i="41"/>
  <c r="L52" i="41"/>
  <c r="M51" i="41"/>
  <c r="L51" i="41"/>
  <c r="M50" i="41"/>
  <c r="L50" i="41"/>
  <c r="M49" i="41"/>
  <c r="L49" i="41"/>
  <c r="M48" i="41"/>
  <c r="L48" i="41"/>
  <c r="M47" i="41"/>
  <c r="L47" i="41"/>
  <c r="M46" i="41"/>
  <c r="L46" i="41"/>
  <c r="M45" i="41"/>
  <c r="L45" i="41"/>
  <c r="M44" i="41"/>
  <c r="L44" i="41"/>
  <c r="M43" i="41"/>
  <c r="L43" i="41"/>
  <c r="M42" i="41"/>
  <c r="L42" i="41"/>
  <c r="M41" i="41"/>
  <c r="L41" i="41"/>
  <c r="M40" i="41"/>
  <c r="L40" i="41"/>
  <c r="M39" i="41"/>
  <c r="L39" i="41"/>
  <c r="M38" i="41"/>
  <c r="L38" i="41"/>
  <c r="M37" i="41"/>
  <c r="L37" i="41"/>
  <c r="M36" i="41"/>
  <c r="L36" i="41"/>
  <c r="M35" i="41"/>
  <c r="L35" i="41"/>
  <c r="M34" i="41"/>
  <c r="L34" i="41"/>
  <c r="M33" i="41"/>
  <c r="L33" i="41"/>
  <c r="M32" i="41"/>
  <c r="L32" i="41"/>
  <c r="M31" i="41"/>
  <c r="L31" i="41"/>
  <c r="M30" i="41"/>
  <c r="L30" i="41"/>
  <c r="M29" i="41"/>
  <c r="L29" i="41"/>
  <c r="M28" i="41"/>
  <c r="L28" i="41"/>
  <c r="M27" i="41"/>
  <c r="L27" i="41"/>
  <c r="M26" i="41"/>
  <c r="L26" i="41"/>
  <c r="M25" i="41"/>
  <c r="L25" i="41"/>
  <c r="M24" i="41"/>
  <c r="L24" i="41"/>
  <c r="M23" i="41"/>
  <c r="L23" i="41"/>
  <c r="M22" i="41"/>
  <c r="L22" i="41"/>
  <c r="M21" i="41"/>
  <c r="L21" i="41"/>
  <c r="M20" i="41"/>
  <c r="L20" i="41"/>
  <c r="M19" i="41"/>
  <c r="L19" i="41"/>
  <c r="M18" i="41"/>
  <c r="L18" i="41"/>
  <c r="M17" i="41"/>
  <c r="L17" i="41"/>
  <c r="M16" i="41"/>
  <c r="L16" i="41"/>
  <c r="M15" i="41"/>
  <c r="L15" i="41"/>
  <c r="M14" i="41"/>
  <c r="L14" i="41"/>
  <c r="M13" i="41"/>
  <c r="L13" i="41"/>
  <c r="M12" i="41"/>
  <c r="L12" i="41"/>
  <c r="M11" i="41"/>
  <c r="L11" i="41"/>
  <c r="M10" i="41"/>
  <c r="L10" i="41"/>
  <c r="M9" i="41"/>
  <c r="L9" i="41"/>
  <c r="M8" i="41"/>
  <c r="L8" i="41"/>
  <c r="M7" i="41"/>
  <c r="L7" i="41"/>
  <c r="M6" i="41"/>
  <c r="L6" i="41"/>
  <c r="M5" i="41"/>
  <c r="L5" i="41"/>
  <c r="M4" i="41"/>
  <c r="L4" i="41"/>
  <c r="M131" i="40"/>
  <c r="L131" i="40"/>
  <c r="M130" i="40"/>
  <c r="L130" i="40"/>
  <c r="M129" i="40"/>
  <c r="L129" i="40"/>
  <c r="M128" i="40"/>
  <c r="L128" i="40"/>
  <c r="M127" i="40"/>
  <c r="L127" i="40"/>
  <c r="M126" i="40"/>
  <c r="L126" i="40"/>
  <c r="M125" i="40"/>
  <c r="L125" i="40"/>
  <c r="M124" i="40"/>
  <c r="L124" i="40"/>
  <c r="M123" i="40"/>
  <c r="L123" i="40"/>
  <c r="M122" i="40"/>
  <c r="L122" i="40"/>
  <c r="M121" i="40"/>
  <c r="L121" i="40"/>
  <c r="M120" i="40"/>
  <c r="L120" i="40"/>
  <c r="M119" i="40"/>
  <c r="L119" i="40"/>
  <c r="M118" i="40"/>
  <c r="L118" i="40"/>
  <c r="M117" i="40"/>
  <c r="L117" i="40"/>
  <c r="M116" i="40"/>
  <c r="L116" i="40"/>
  <c r="M115" i="40"/>
  <c r="L115" i="40"/>
  <c r="M114" i="40"/>
  <c r="L114" i="40"/>
  <c r="M113" i="40"/>
  <c r="L113" i="40"/>
  <c r="M112" i="40"/>
  <c r="L112" i="40"/>
  <c r="M111" i="40"/>
  <c r="L111" i="40"/>
  <c r="M110" i="40"/>
  <c r="L110" i="40"/>
  <c r="M109" i="40"/>
  <c r="L109" i="40"/>
  <c r="M108" i="40"/>
  <c r="L108" i="40"/>
  <c r="M107" i="40"/>
  <c r="L107" i="40"/>
  <c r="M106" i="40"/>
  <c r="L106" i="40"/>
  <c r="M105" i="40"/>
  <c r="L105" i="40"/>
  <c r="M104" i="40"/>
  <c r="L104" i="40"/>
  <c r="M103" i="40"/>
  <c r="L103" i="40"/>
  <c r="M102" i="40"/>
  <c r="L102" i="40"/>
  <c r="M101" i="40"/>
  <c r="L101" i="40"/>
  <c r="M100" i="40"/>
  <c r="L100" i="40"/>
  <c r="M99" i="40"/>
  <c r="L99" i="40"/>
  <c r="M98" i="40"/>
  <c r="L98" i="40"/>
  <c r="M97" i="40"/>
  <c r="L97" i="40"/>
  <c r="M96" i="40"/>
  <c r="L96" i="40"/>
  <c r="M95" i="40"/>
  <c r="L95" i="40"/>
  <c r="M94" i="40"/>
  <c r="L94" i="40"/>
  <c r="M93" i="40"/>
  <c r="L93" i="40"/>
  <c r="M92" i="40"/>
  <c r="L92" i="40"/>
  <c r="M91" i="40"/>
  <c r="L91" i="40"/>
  <c r="M90" i="40"/>
  <c r="L90" i="40"/>
  <c r="M89" i="40"/>
  <c r="L89" i="40"/>
  <c r="M88" i="40"/>
  <c r="L88" i="40"/>
  <c r="M87" i="40"/>
  <c r="L87" i="40"/>
  <c r="M86" i="40"/>
  <c r="L86" i="40"/>
  <c r="M85" i="40"/>
  <c r="L85" i="40"/>
  <c r="M84" i="40"/>
  <c r="L84" i="40"/>
  <c r="M83" i="40"/>
  <c r="L83" i="40"/>
  <c r="M82" i="40"/>
  <c r="L82" i="40"/>
  <c r="M81" i="40"/>
  <c r="L81" i="40"/>
  <c r="M80" i="40"/>
  <c r="L80" i="40"/>
  <c r="M79" i="40"/>
  <c r="L79" i="40"/>
  <c r="M78" i="40"/>
  <c r="L78" i="40"/>
  <c r="M77" i="40"/>
  <c r="L77" i="40"/>
  <c r="M76" i="40"/>
  <c r="L76" i="40"/>
  <c r="M75" i="40"/>
  <c r="L75" i="40"/>
  <c r="M74" i="40"/>
  <c r="L74" i="40"/>
  <c r="M73" i="40"/>
  <c r="L73" i="40"/>
  <c r="M72" i="40"/>
  <c r="L72" i="40"/>
  <c r="M71" i="40"/>
  <c r="L71" i="40"/>
  <c r="M70" i="40"/>
  <c r="L70" i="40"/>
  <c r="M69" i="40"/>
  <c r="L69" i="40"/>
  <c r="M68" i="40"/>
  <c r="L68" i="40"/>
  <c r="M67" i="40"/>
  <c r="L67" i="40"/>
  <c r="M66" i="40"/>
  <c r="L66" i="40"/>
  <c r="M65" i="40"/>
  <c r="L65" i="40"/>
  <c r="M64" i="40"/>
  <c r="L64" i="40"/>
  <c r="M63" i="40"/>
  <c r="L63" i="40"/>
  <c r="M62" i="40"/>
  <c r="L62" i="40"/>
  <c r="M61" i="40"/>
  <c r="L61" i="40"/>
  <c r="M60" i="40"/>
  <c r="L60" i="40"/>
  <c r="M59" i="40"/>
  <c r="L59" i="40"/>
  <c r="M58" i="40"/>
  <c r="L58" i="40"/>
  <c r="M57" i="40"/>
  <c r="L57" i="40"/>
  <c r="M56" i="40"/>
  <c r="L56" i="40"/>
  <c r="M55" i="40"/>
  <c r="L55" i="40"/>
  <c r="M54" i="40"/>
  <c r="L54" i="40"/>
  <c r="M53" i="40"/>
  <c r="L53" i="40"/>
  <c r="M52" i="40"/>
  <c r="L52" i="40"/>
  <c r="M51" i="40"/>
  <c r="L51" i="40"/>
  <c r="M50" i="40"/>
  <c r="L50" i="40"/>
  <c r="M49" i="40"/>
  <c r="L49" i="40"/>
  <c r="M48" i="40"/>
  <c r="L48" i="40"/>
  <c r="M47" i="40"/>
  <c r="L47" i="40"/>
  <c r="M46" i="40"/>
  <c r="L46" i="40"/>
  <c r="M45" i="40"/>
  <c r="L45" i="40"/>
  <c r="M44" i="40"/>
  <c r="L44" i="40"/>
  <c r="M43" i="40"/>
  <c r="L43" i="40"/>
  <c r="M42" i="40"/>
  <c r="L42" i="40"/>
  <c r="M41" i="40"/>
  <c r="L41" i="40"/>
  <c r="M40" i="40"/>
  <c r="L40" i="40"/>
  <c r="M39" i="40"/>
  <c r="L39" i="40"/>
  <c r="M38" i="40"/>
  <c r="L38" i="40"/>
  <c r="M37" i="40"/>
  <c r="L37" i="40"/>
  <c r="M36" i="40"/>
  <c r="L36" i="40"/>
  <c r="M35" i="40"/>
  <c r="L35" i="40"/>
  <c r="M34" i="40"/>
  <c r="L34" i="40"/>
  <c r="M33" i="40"/>
  <c r="L33" i="40"/>
  <c r="M32" i="40"/>
  <c r="L32" i="40"/>
  <c r="M31" i="40"/>
  <c r="L31" i="40"/>
  <c r="M30" i="40"/>
  <c r="L30" i="40"/>
  <c r="M29" i="40"/>
  <c r="L29" i="40"/>
  <c r="M28" i="40"/>
  <c r="L28" i="40"/>
  <c r="M27" i="40"/>
  <c r="L27" i="40"/>
  <c r="M26" i="40"/>
  <c r="L26" i="40"/>
  <c r="M25" i="40"/>
  <c r="L25" i="40"/>
  <c r="M24" i="40"/>
  <c r="L24" i="40"/>
  <c r="M23" i="40"/>
  <c r="L23" i="40"/>
  <c r="M22" i="40"/>
  <c r="L22" i="40"/>
  <c r="M21" i="40"/>
  <c r="L21" i="40"/>
  <c r="M20" i="40"/>
  <c r="L20" i="40"/>
  <c r="M19" i="40"/>
  <c r="L19" i="40"/>
  <c r="M18" i="40"/>
  <c r="L18" i="40"/>
  <c r="M17" i="40"/>
  <c r="L17" i="40"/>
  <c r="M16" i="40"/>
  <c r="L16" i="40"/>
  <c r="M15" i="40"/>
  <c r="L15" i="40"/>
  <c r="M14" i="40"/>
  <c r="L14" i="40"/>
  <c r="M13" i="40"/>
  <c r="L13" i="40"/>
  <c r="M12" i="40"/>
  <c r="L12" i="40"/>
  <c r="M11" i="40"/>
  <c r="L11" i="40"/>
  <c r="M10" i="40"/>
  <c r="L10" i="40"/>
  <c r="M9" i="40"/>
  <c r="L9" i="40"/>
  <c r="M8" i="40"/>
  <c r="L8" i="40"/>
  <c r="M7" i="40"/>
  <c r="L7" i="40"/>
  <c r="M6" i="40"/>
  <c r="L6" i="40"/>
  <c r="M5" i="40"/>
  <c r="L5" i="40"/>
  <c r="M4" i="40"/>
  <c r="L4" i="40"/>
  <c r="M131" i="39"/>
  <c r="L131" i="39"/>
  <c r="M130" i="39"/>
  <c r="L130" i="39"/>
  <c r="M129" i="39"/>
  <c r="L129" i="39"/>
  <c r="M128" i="39"/>
  <c r="L128" i="39"/>
  <c r="M127" i="39"/>
  <c r="L127" i="39"/>
  <c r="M126" i="39"/>
  <c r="L126" i="39"/>
  <c r="M125" i="39"/>
  <c r="L125" i="39"/>
  <c r="M124" i="39"/>
  <c r="L124" i="39"/>
  <c r="M123" i="39"/>
  <c r="L123" i="39"/>
  <c r="M122" i="39"/>
  <c r="L122" i="39"/>
  <c r="M121" i="39"/>
  <c r="L121" i="39"/>
  <c r="M120" i="39"/>
  <c r="L120" i="39"/>
  <c r="M119" i="39"/>
  <c r="L119" i="39"/>
  <c r="M118" i="39"/>
  <c r="L118" i="39"/>
  <c r="M117" i="39"/>
  <c r="L117" i="39"/>
  <c r="M116" i="39"/>
  <c r="L116" i="39"/>
  <c r="M115" i="39"/>
  <c r="L115" i="39"/>
  <c r="M114" i="39"/>
  <c r="L114" i="39"/>
  <c r="M113" i="39"/>
  <c r="L113" i="39"/>
  <c r="M112" i="39"/>
  <c r="L112" i="39"/>
  <c r="M111" i="39"/>
  <c r="L111" i="39"/>
  <c r="M110" i="39"/>
  <c r="L110" i="39"/>
  <c r="M109" i="39"/>
  <c r="L109" i="39"/>
  <c r="M108" i="39"/>
  <c r="L108" i="39"/>
  <c r="M107" i="39"/>
  <c r="L107" i="39"/>
  <c r="M106" i="39"/>
  <c r="L106" i="39"/>
  <c r="M105" i="39"/>
  <c r="L105" i="39"/>
  <c r="M104" i="39"/>
  <c r="L104" i="39"/>
  <c r="M103" i="39"/>
  <c r="L103" i="39"/>
  <c r="M102" i="39"/>
  <c r="L102" i="39"/>
  <c r="M101" i="39"/>
  <c r="L101" i="39"/>
  <c r="M100" i="39"/>
  <c r="L100" i="39"/>
  <c r="M99" i="39"/>
  <c r="L99" i="39"/>
  <c r="M98" i="39"/>
  <c r="L98" i="39"/>
  <c r="M97" i="39"/>
  <c r="L97" i="39"/>
  <c r="M96" i="39"/>
  <c r="L96" i="39"/>
  <c r="M95" i="39"/>
  <c r="L95" i="39"/>
  <c r="M94" i="39"/>
  <c r="L94" i="39"/>
  <c r="M93" i="39"/>
  <c r="L93" i="39"/>
  <c r="M92" i="39"/>
  <c r="L92" i="39"/>
  <c r="M91" i="39"/>
  <c r="L91" i="39"/>
  <c r="M90" i="39"/>
  <c r="L90" i="39"/>
  <c r="M89" i="39"/>
  <c r="L89" i="39"/>
  <c r="M88" i="39"/>
  <c r="L88" i="39"/>
  <c r="M87" i="39"/>
  <c r="L87" i="39"/>
  <c r="M86" i="39"/>
  <c r="L86" i="39"/>
  <c r="M85" i="39"/>
  <c r="L85" i="39"/>
  <c r="M84" i="39"/>
  <c r="L84" i="39"/>
  <c r="M83" i="39"/>
  <c r="L83" i="39"/>
  <c r="M82" i="39"/>
  <c r="L82" i="39"/>
  <c r="M81" i="39"/>
  <c r="L81" i="39"/>
  <c r="M80" i="39"/>
  <c r="L80" i="39"/>
  <c r="M79" i="39"/>
  <c r="L79" i="39"/>
  <c r="M78" i="39"/>
  <c r="L78" i="39"/>
  <c r="M77" i="39"/>
  <c r="L77" i="39"/>
  <c r="M76" i="39"/>
  <c r="L76" i="39"/>
  <c r="M75" i="39"/>
  <c r="L75" i="39"/>
  <c r="M74" i="39"/>
  <c r="L74" i="39"/>
  <c r="M73" i="39"/>
  <c r="L73" i="39"/>
  <c r="M72" i="39"/>
  <c r="L72" i="39"/>
  <c r="M71" i="39"/>
  <c r="L71" i="39"/>
  <c r="M70" i="39"/>
  <c r="L70" i="39"/>
  <c r="M69" i="39"/>
  <c r="L69" i="39"/>
  <c r="M68" i="39"/>
  <c r="L68" i="39"/>
  <c r="M67" i="39"/>
  <c r="L67" i="39"/>
  <c r="M66" i="39"/>
  <c r="L66" i="39"/>
  <c r="M65" i="39"/>
  <c r="L65" i="39"/>
  <c r="M64" i="39"/>
  <c r="L64" i="39"/>
  <c r="M63" i="39"/>
  <c r="L63" i="39"/>
  <c r="M62" i="39"/>
  <c r="L62" i="39"/>
  <c r="M61" i="39"/>
  <c r="L61" i="39"/>
  <c r="M60" i="39"/>
  <c r="L60" i="39"/>
  <c r="M59" i="39"/>
  <c r="L59" i="39"/>
  <c r="M58" i="39"/>
  <c r="L58" i="39"/>
  <c r="M57" i="39"/>
  <c r="L57" i="39"/>
  <c r="M56" i="39"/>
  <c r="L56" i="39"/>
  <c r="M55" i="39"/>
  <c r="L55" i="39"/>
  <c r="M54" i="39"/>
  <c r="L54" i="39"/>
  <c r="M53" i="39"/>
  <c r="L53" i="39"/>
  <c r="M52" i="39"/>
  <c r="L52" i="39"/>
  <c r="M51" i="39"/>
  <c r="L51" i="39"/>
  <c r="M50" i="39"/>
  <c r="L50" i="39"/>
  <c r="M49" i="39"/>
  <c r="L49" i="39"/>
  <c r="M48" i="39"/>
  <c r="L48" i="39"/>
  <c r="M47" i="39"/>
  <c r="L47" i="39"/>
  <c r="M46" i="39"/>
  <c r="L46" i="39"/>
  <c r="M45" i="39"/>
  <c r="L45" i="39"/>
  <c r="M44" i="39"/>
  <c r="L44" i="39"/>
  <c r="M43" i="39"/>
  <c r="L43" i="39"/>
  <c r="M42" i="39"/>
  <c r="L42" i="39"/>
  <c r="M41" i="39"/>
  <c r="L41" i="39"/>
  <c r="M40" i="39"/>
  <c r="L40" i="39"/>
  <c r="M39" i="39"/>
  <c r="L39" i="39"/>
  <c r="M38" i="39"/>
  <c r="L38" i="39"/>
  <c r="M37" i="39"/>
  <c r="L37" i="39"/>
  <c r="M36" i="39"/>
  <c r="L36" i="39"/>
  <c r="M35" i="39"/>
  <c r="L35" i="39"/>
  <c r="M34" i="39"/>
  <c r="L34" i="39"/>
  <c r="M33" i="39"/>
  <c r="L33" i="39"/>
  <c r="M32" i="39"/>
  <c r="L32" i="39"/>
  <c r="M31" i="39"/>
  <c r="L31" i="39"/>
  <c r="M30" i="39"/>
  <c r="L30" i="39"/>
  <c r="M29" i="39"/>
  <c r="L29" i="39"/>
  <c r="M28" i="39"/>
  <c r="L28" i="39"/>
  <c r="M27" i="39"/>
  <c r="L27" i="39"/>
  <c r="M26" i="39"/>
  <c r="L26" i="39"/>
  <c r="M25" i="39"/>
  <c r="L25" i="39"/>
  <c r="M24" i="39"/>
  <c r="L24" i="39"/>
  <c r="M23" i="39"/>
  <c r="L23" i="39"/>
  <c r="M22" i="39"/>
  <c r="L22" i="39"/>
  <c r="M21" i="39"/>
  <c r="L21" i="39"/>
  <c r="M20" i="39"/>
  <c r="L20" i="39"/>
  <c r="M19" i="39"/>
  <c r="L19" i="39"/>
  <c r="M18" i="39"/>
  <c r="L18" i="39"/>
  <c r="M17" i="39"/>
  <c r="L17" i="39"/>
  <c r="M16" i="39"/>
  <c r="L16" i="39"/>
  <c r="M15" i="39"/>
  <c r="L15" i="39"/>
  <c r="M14" i="39"/>
  <c r="L14" i="39"/>
  <c r="M13" i="39"/>
  <c r="L13" i="39"/>
  <c r="M12" i="39"/>
  <c r="L12" i="39"/>
  <c r="M11" i="39"/>
  <c r="L11" i="39"/>
  <c r="M10" i="39"/>
  <c r="L10" i="39"/>
  <c r="M9" i="39"/>
  <c r="L9" i="39"/>
  <c r="M8" i="39"/>
  <c r="L8" i="39"/>
  <c r="M7" i="39"/>
  <c r="L7" i="39"/>
  <c r="M6" i="39"/>
  <c r="L6" i="39"/>
  <c r="M5" i="39"/>
  <c r="L5" i="39"/>
  <c r="M4" i="39"/>
  <c r="L4" i="39"/>
  <c r="M131" i="38"/>
  <c r="L131" i="38"/>
  <c r="M130" i="38"/>
  <c r="L130" i="38"/>
  <c r="M129" i="38"/>
  <c r="L129" i="38"/>
  <c r="M128" i="38"/>
  <c r="L128" i="38"/>
  <c r="M127" i="38"/>
  <c r="L127" i="38"/>
  <c r="M126" i="38"/>
  <c r="L126" i="38"/>
  <c r="M125" i="38"/>
  <c r="L125" i="38"/>
  <c r="M124" i="38"/>
  <c r="L124" i="38"/>
  <c r="M123" i="38"/>
  <c r="L123" i="38"/>
  <c r="M122" i="38"/>
  <c r="L122" i="38"/>
  <c r="M121" i="38"/>
  <c r="L121" i="38"/>
  <c r="M120" i="38"/>
  <c r="L120" i="38"/>
  <c r="M119" i="38"/>
  <c r="L119" i="38"/>
  <c r="M118" i="38"/>
  <c r="L118" i="38"/>
  <c r="M117" i="38"/>
  <c r="L117" i="38"/>
  <c r="M116" i="38"/>
  <c r="L116" i="38"/>
  <c r="M115" i="38"/>
  <c r="L115" i="38"/>
  <c r="M114" i="38"/>
  <c r="L114" i="38"/>
  <c r="M113" i="38"/>
  <c r="L113" i="38"/>
  <c r="M112" i="38"/>
  <c r="L112" i="38"/>
  <c r="M111" i="38"/>
  <c r="L111" i="38"/>
  <c r="M110" i="38"/>
  <c r="L110" i="38"/>
  <c r="M109" i="38"/>
  <c r="L109" i="38"/>
  <c r="M108" i="38"/>
  <c r="L108" i="38"/>
  <c r="M107" i="38"/>
  <c r="L107" i="38"/>
  <c r="M106" i="38"/>
  <c r="L106" i="38"/>
  <c r="M105" i="38"/>
  <c r="L105" i="38"/>
  <c r="M104" i="38"/>
  <c r="L104" i="38"/>
  <c r="M103" i="38"/>
  <c r="L103" i="38"/>
  <c r="M102" i="38"/>
  <c r="L102" i="38"/>
  <c r="M101" i="38"/>
  <c r="L101" i="38"/>
  <c r="M100" i="38"/>
  <c r="L100" i="38"/>
  <c r="M99" i="38"/>
  <c r="L99" i="38"/>
  <c r="M98" i="38"/>
  <c r="L98" i="38"/>
  <c r="M97" i="38"/>
  <c r="L97" i="38"/>
  <c r="M96" i="38"/>
  <c r="L96" i="38"/>
  <c r="M95" i="38"/>
  <c r="L95" i="38"/>
  <c r="M94" i="38"/>
  <c r="L94" i="38"/>
  <c r="M93" i="38"/>
  <c r="L93" i="38"/>
  <c r="M92" i="38"/>
  <c r="L92" i="38"/>
  <c r="M91" i="38"/>
  <c r="L91" i="38"/>
  <c r="M90" i="38"/>
  <c r="L90" i="38"/>
  <c r="M89" i="38"/>
  <c r="L89" i="38"/>
  <c r="M88" i="38"/>
  <c r="L88" i="38"/>
  <c r="M87" i="38"/>
  <c r="L87" i="38"/>
  <c r="M86" i="38"/>
  <c r="L86" i="38"/>
  <c r="M85" i="38"/>
  <c r="L85" i="38"/>
  <c r="M84" i="38"/>
  <c r="L84" i="38"/>
  <c r="M83" i="38"/>
  <c r="L83" i="38"/>
  <c r="M82" i="38"/>
  <c r="L82" i="38"/>
  <c r="M81" i="38"/>
  <c r="L81" i="38"/>
  <c r="M80" i="38"/>
  <c r="L80" i="38"/>
  <c r="M79" i="38"/>
  <c r="L79" i="38"/>
  <c r="M78" i="38"/>
  <c r="L78" i="38"/>
  <c r="M77" i="38"/>
  <c r="L77" i="38"/>
  <c r="M76" i="38"/>
  <c r="L76" i="38"/>
  <c r="M75" i="38"/>
  <c r="L75" i="38"/>
  <c r="M74" i="38"/>
  <c r="L74" i="38"/>
  <c r="M73" i="38"/>
  <c r="L73" i="38"/>
  <c r="M72" i="38"/>
  <c r="L72" i="38"/>
  <c r="M71" i="38"/>
  <c r="L71" i="38"/>
  <c r="M70" i="38"/>
  <c r="L70" i="38"/>
  <c r="M69" i="38"/>
  <c r="L69" i="38"/>
  <c r="M68" i="38"/>
  <c r="L68" i="38"/>
  <c r="M67" i="38"/>
  <c r="L67" i="38"/>
  <c r="M66" i="38"/>
  <c r="L66" i="38"/>
  <c r="M65" i="38"/>
  <c r="L65" i="38"/>
  <c r="M64" i="38"/>
  <c r="L64" i="38"/>
  <c r="M63" i="38"/>
  <c r="L63" i="38"/>
  <c r="M62" i="38"/>
  <c r="L62" i="38"/>
  <c r="M61" i="38"/>
  <c r="L61" i="38"/>
  <c r="M60" i="38"/>
  <c r="L60" i="38"/>
  <c r="M59" i="38"/>
  <c r="L59" i="38"/>
  <c r="M58" i="38"/>
  <c r="L58" i="38"/>
  <c r="M57" i="38"/>
  <c r="L57" i="38"/>
  <c r="M56" i="38"/>
  <c r="L56" i="38"/>
  <c r="M55" i="38"/>
  <c r="L55" i="38"/>
  <c r="M54" i="38"/>
  <c r="L54" i="38"/>
  <c r="M53" i="38"/>
  <c r="L53" i="38"/>
  <c r="M52" i="38"/>
  <c r="L52" i="38"/>
  <c r="M51" i="38"/>
  <c r="L51" i="38"/>
  <c r="M50" i="38"/>
  <c r="L50" i="38"/>
  <c r="M49" i="38"/>
  <c r="L49" i="38"/>
  <c r="M48" i="38"/>
  <c r="L48" i="38"/>
  <c r="M47" i="38"/>
  <c r="L47" i="38"/>
  <c r="M46" i="38"/>
  <c r="L46" i="38"/>
  <c r="M45" i="38"/>
  <c r="L45" i="38"/>
  <c r="M44" i="38"/>
  <c r="L44" i="38"/>
  <c r="M43" i="38"/>
  <c r="L43" i="38"/>
  <c r="M42" i="38"/>
  <c r="L42" i="38"/>
  <c r="M41" i="38"/>
  <c r="L41" i="38"/>
  <c r="M40" i="38"/>
  <c r="L40" i="38"/>
  <c r="M39" i="38"/>
  <c r="L39" i="38"/>
  <c r="M38" i="38"/>
  <c r="L38" i="38"/>
  <c r="M37" i="38"/>
  <c r="L37" i="38"/>
  <c r="M36" i="38"/>
  <c r="L36" i="38"/>
  <c r="M35" i="38"/>
  <c r="L35" i="38"/>
  <c r="M34" i="38"/>
  <c r="L34" i="38"/>
  <c r="M33" i="38"/>
  <c r="L33" i="38"/>
  <c r="M32" i="38"/>
  <c r="L32" i="38"/>
  <c r="M31" i="38"/>
  <c r="L31" i="38"/>
  <c r="M30" i="38"/>
  <c r="L30" i="38"/>
  <c r="M29" i="38"/>
  <c r="L29" i="38"/>
  <c r="M28" i="38"/>
  <c r="L28" i="38"/>
  <c r="M27" i="38"/>
  <c r="L27" i="38"/>
  <c r="M26" i="38"/>
  <c r="L26" i="38"/>
  <c r="M25" i="38"/>
  <c r="L25" i="38"/>
  <c r="M24" i="38"/>
  <c r="L24" i="38"/>
  <c r="M23" i="38"/>
  <c r="L23" i="38"/>
  <c r="M22" i="38"/>
  <c r="L22" i="38"/>
  <c r="M21" i="38"/>
  <c r="L21" i="38"/>
  <c r="M20" i="38"/>
  <c r="L20" i="38"/>
  <c r="M19" i="38"/>
  <c r="L19" i="38"/>
  <c r="M18" i="38"/>
  <c r="L18" i="38"/>
  <c r="M17" i="38"/>
  <c r="L17" i="38"/>
  <c r="M16" i="38"/>
  <c r="L16" i="38"/>
  <c r="M15" i="38"/>
  <c r="L15" i="38"/>
  <c r="M14" i="38"/>
  <c r="L14" i="38"/>
  <c r="M13" i="38"/>
  <c r="L13" i="38"/>
  <c r="M12" i="38"/>
  <c r="L12" i="38"/>
  <c r="M11" i="38"/>
  <c r="L11" i="38"/>
  <c r="M10" i="38"/>
  <c r="L10" i="38"/>
  <c r="M9" i="38"/>
  <c r="L9" i="38"/>
  <c r="M8" i="38"/>
  <c r="L8" i="38"/>
  <c r="M7" i="38"/>
  <c r="L7" i="38"/>
  <c r="M6" i="38"/>
  <c r="L6" i="38"/>
  <c r="M5" i="38"/>
  <c r="L5" i="38"/>
  <c r="M4" i="38"/>
  <c r="L4" i="38"/>
  <c r="M131" i="35"/>
  <c r="L131" i="35"/>
  <c r="M130" i="35"/>
  <c r="L130" i="35"/>
  <c r="M129" i="35"/>
  <c r="L129" i="35"/>
  <c r="M128" i="35"/>
  <c r="L128" i="35"/>
  <c r="M127" i="35"/>
  <c r="L127" i="35"/>
  <c r="M126" i="35"/>
  <c r="L126" i="35"/>
  <c r="M125" i="35"/>
  <c r="L125" i="35"/>
  <c r="M124" i="35"/>
  <c r="L124" i="35"/>
  <c r="M123" i="35"/>
  <c r="L123" i="35"/>
  <c r="M122" i="35"/>
  <c r="L122" i="35"/>
  <c r="M121" i="35"/>
  <c r="L121" i="35"/>
  <c r="M120" i="35"/>
  <c r="L120" i="35"/>
  <c r="M119" i="35"/>
  <c r="L119" i="35"/>
  <c r="M118" i="35"/>
  <c r="L118" i="35"/>
  <c r="M117" i="35"/>
  <c r="L117" i="35"/>
  <c r="M116" i="35"/>
  <c r="L116" i="35"/>
  <c r="M115" i="35"/>
  <c r="L115" i="35"/>
  <c r="M114" i="35"/>
  <c r="L114" i="35"/>
  <c r="M113" i="35"/>
  <c r="L113" i="35"/>
  <c r="M112" i="35"/>
  <c r="L112" i="35"/>
  <c r="M111" i="35"/>
  <c r="L111" i="35"/>
  <c r="M110" i="35"/>
  <c r="L110" i="35"/>
  <c r="M109" i="35"/>
  <c r="L109" i="35"/>
  <c r="M108" i="35"/>
  <c r="L108" i="35"/>
  <c r="M107" i="35"/>
  <c r="L107" i="35"/>
  <c r="M106" i="35"/>
  <c r="L106" i="35"/>
  <c r="M105" i="35"/>
  <c r="L105" i="35"/>
  <c r="M104" i="35"/>
  <c r="L104" i="35"/>
  <c r="M103" i="35"/>
  <c r="L103" i="35"/>
  <c r="M102" i="35"/>
  <c r="L102" i="35"/>
  <c r="M101" i="35"/>
  <c r="L101" i="35"/>
  <c r="M100" i="35"/>
  <c r="L100" i="35"/>
  <c r="M99" i="35"/>
  <c r="L99" i="35"/>
  <c r="M98" i="35"/>
  <c r="L98" i="35"/>
  <c r="M97" i="35"/>
  <c r="L97" i="35"/>
  <c r="M96" i="35"/>
  <c r="L96" i="35"/>
  <c r="M95" i="35"/>
  <c r="L95" i="35"/>
  <c r="M94" i="35"/>
  <c r="L94" i="35"/>
  <c r="M93" i="35"/>
  <c r="L93" i="35"/>
  <c r="M92" i="35"/>
  <c r="L92" i="35"/>
  <c r="M91" i="35"/>
  <c r="L91" i="35"/>
  <c r="M90" i="35"/>
  <c r="L90" i="35"/>
  <c r="M89" i="35"/>
  <c r="L89" i="35"/>
  <c r="M88" i="35"/>
  <c r="L88" i="35"/>
  <c r="M87" i="35"/>
  <c r="L87" i="35"/>
  <c r="M86" i="35"/>
  <c r="L86" i="35"/>
  <c r="M85" i="35"/>
  <c r="L85" i="35"/>
  <c r="M84" i="35"/>
  <c r="L84" i="35"/>
  <c r="M83" i="35"/>
  <c r="L83" i="35"/>
  <c r="M82" i="35"/>
  <c r="L82" i="35"/>
  <c r="M81" i="35"/>
  <c r="L81" i="35"/>
  <c r="M80" i="35"/>
  <c r="L80" i="35"/>
  <c r="M79" i="35"/>
  <c r="L79" i="35"/>
  <c r="M78" i="35"/>
  <c r="L78" i="35"/>
  <c r="M77" i="35"/>
  <c r="L77" i="35"/>
  <c r="M76" i="35"/>
  <c r="L76" i="35"/>
  <c r="M75" i="35"/>
  <c r="L75" i="35"/>
  <c r="M74" i="35"/>
  <c r="L74" i="35"/>
  <c r="M73" i="35"/>
  <c r="L73" i="35"/>
  <c r="M72" i="35"/>
  <c r="L72" i="35"/>
  <c r="M71" i="35"/>
  <c r="L71" i="35"/>
  <c r="M70" i="35"/>
  <c r="L70" i="35"/>
  <c r="M69" i="35"/>
  <c r="L69" i="35"/>
  <c r="M68" i="35"/>
  <c r="L68" i="35"/>
  <c r="M67" i="35"/>
  <c r="L67" i="35"/>
  <c r="M66" i="35"/>
  <c r="L66" i="35"/>
  <c r="M65" i="35"/>
  <c r="L65" i="35"/>
  <c r="M64" i="35"/>
  <c r="L64" i="35"/>
  <c r="M63" i="35"/>
  <c r="L63" i="35"/>
  <c r="M62" i="35"/>
  <c r="L62" i="35"/>
  <c r="M61" i="35"/>
  <c r="L61" i="35"/>
  <c r="M60" i="35"/>
  <c r="L60" i="35"/>
  <c r="M59" i="35"/>
  <c r="L59" i="35"/>
  <c r="M58" i="35"/>
  <c r="L58" i="35"/>
  <c r="M57" i="35"/>
  <c r="L57" i="35"/>
  <c r="M56" i="35"/>
  <c r="L56" i="35"/>
  <c r="M55" i="35"/>
  <c r="L55" i="35"/>
  <c r="M54" i="35"/>
  <c r="L54" i="35"/>
  <c r="M53" i="35"/>
  <c r="L53" i="35"/>
  <c r="M52" i="35"/>
  <c r="L52" i="35"/>
  <c r="M51" i="35"/>
  <c r="L51" i="35"/>
  <c r="M50" i="35"/>
  <c r="L50" i="35"/>
  <c r="M49" i="35"/>
  <c r="L49" i="35"/>
  <c r="M48" i="35"/>
  <c r="L48" i="35"/>
  <c r="M47" i="35"/>
  <c r="L47" i="35"/>
  <c r="M46" i="35"/>
  <c r="L46" i="35"/>
  <c r="M45" i="35"/>
  <c r="L45" i="35"/>
  <c r="M44" i="35"/>
  <c r="L44" i="35"/>
  <c r="M43" i="35"/>
  <c r="L43" i="35"/>
  <c r="M42" i="35"/>
  <c r="L42" i="35"/>
  <c r="M41" i="35"/>
  <c r="L41" i="35"/>
  <c r="M40" i="35"/>
  <c r="L40" i="35"/>
  <c r="M39" i="35"/>
  <c r="L39" i="35"/>
  <c r="M38" i="35"/>
  <c r="L38" i="35"/>
  <c r="M37" i="35"/>
  <c r="L37" i="35"/>
  <c r="M36" i="35"/>
  <c r="L36" i="35"/>
  <c r="M35" i="35"/>
  <c r="L35" i="35"/>
  <c r="M34" i="35"/>
  <c r="L34" i="35"/>
  <c r="M33" i="35"/>
  <c r="L33" i="35"/>
  <c r="M32" i="35"/>
  <c r="L32" i="35"/>
  <c r="M31" i="35"/>
  <c r="L31" i="35"/>
  <c r="M30" i="35"/>
  <c r="L30" i="35"/>
  <c r="M29" i="35"/>
  <c r="L29" i="35"/>
  <c r="M28" i="35"/>
  <c r="L28" i="35"/>
  <c r="M27" i="35"/>
  <c r="L27" i="35"/>
  <c r="M26" i="35"/>
  <c r="L26" i="35"/>
  <c r="M25" i="35"/>
  <c r="L25" i="35"/>
  <c r="M24" i="35"/>
  <c r="L24" i="35"/>
  <c r="M23" i="35"/>
  <c r="L23" i="35"/>
  <c r="M22" i="35"/>
  <c r="L22" i="35"/>
  <c r="M21" i="35"/>
  <c r="L21" i="35"/>
  <c r="M20" i="35"/>
  <c r="L20" i="35"/>
  <c r="M19" i="35"/>
  <c r="L19" i="35"/>
  <c r="M18" i="35"/>
  <c r="L18" i="35"/>
  <c r="M17" i="35"/>
  <c r="L17" i="35"/>
  <c r="M16" i="35"/>
  <c r="L16" i="35"/>
  <c r="M15" i="35"/>
  <c r="L15" i="35"/>
  <c r="M14" i="35"/>
  <c r="L14" i="35"/>
  <c r="M13" i="35"/>
  <c r="L13" i="35"/>
  <c r="M12" i="35"/>
  <c r="L12" i="35"/>
  <c r="M11" i="35"/>
  <c r="L11" i="35"/>
  <c r="M10" i="35"/>
  <c r="L10" i="35"/>
  <c r="M9" i="35"/>
  <c r="L9" i="35"/>
  <c r="M8" i="35"/>
  <c r="L8" i="35"/>
  <c r="M7" i="35"/>
  <c r="L7" i="35"/>
  <c r="M6" i="35"/>
  <c r="L6" i="35"/>
  <c r="M5" i="35"/>
  <c r="L5" i="35"/>
  <c r="M4" i="35"/>
  <c r="L4" i="35"/>
  <c r="M131" i="34"/>
  <c r="L131" i="34"/>
  <c r="M130" i="34"/>
  <c r="L130" i="34"/>
  <c r="M129" i="34"/>
  <c r="L129" i="34"/>
  <c r="M128" i="34"/>
  <c r="L128" i="34"/>
  <c r="M127" i="34"/>
  <c r="L127" i="34"/>
  <c r="M126" i="34"/>
  <c r="L126" i="34"/>
  <c r="M125" i="34"/>
  <c r="L125" i="34"/>
  <c r="M124" i="34"/>
  <c r="L124" i="34"/>
  <c r="M123" i="34"/>
  <c r="L123" i="34"/>
  <c r="M122" i="34"/>
  <c r="L122" i="34"/>
  <c r="M121" i="34"/>
  <c r="L121" i="34"/>
  <c r="M120" i="34"/>
  <c r="L120" i="34"/>
  <c r="M119" i="34"/>
  <c r="L119" i="34"/>
  <c r="M118" i="34"/>
  <c r="L118" i="34"/>
  <c r="M117" i="34"/>
  <c r="L117" i="34"/>
  <c r="M116" i="34"/>
  <c r="L116" i="34"/>
  <c r="M115" i="34"/>
  <c r="L115" i="34"/>
  <c r="M114" i="34"/>
  <c r="L114" i="34"/>
  <c r="M113" i="34"/>
  <c r="L113" i="34"/>
  <c r="M112" i="34"/>
  <c r="L112" i="34"/>
  <c r="M111" i="34"/>
  <c r="L111" i="34"/>
  <c r="M110" i="34"/>
  <c r="L110" i="34"/>
  <c r="M109" i="34"/>
  <c r="L109" i="34"/>
  <c r="M108" i="34"/>
  <c r="L108" i="34"/>
  <c r="M107" i="34"/>
  <c r="L107" i="34"/>
  <c r="M106" i="34"/>
  <c r="L106" i="34"/>
  <c r="M105" i="34"/>
  <c r="L105" i="34"/>
  <c r="M104" i="34"/>
  <c r="L104" i="34"/>
  <c r="M103" i="34"/>
  <c r="L103" i="34"/>
  <c r="M102" i="34"/>
  <c r="L102" i="34"/>
  <c r="M101" i="34"/>
  <c r="L101" i="34"/>
  <c r="M100" i="34"/>
  <c r="L100" i="34"/>
  <c r="M99" i="34"/>
  <c r="L99" i="34"/>
  <c r="M98" i="34"/>
  <c r="L98" i="34"/>
  <c r="M97" i="34"/>
  <c r="L97" i="34"/>
  <c r="M96" i="34"/>
  <c r="L96" i="34"/>
  <c r="M95" i="34"/>
  <c r="L95" i="34"/>
  <c r="M94" i="34"/>
  <c r="L94" i="34"/>
  <c r="M93" i="34"/>
  <c r="L93" i="34"/>
  <c r="M92" i="34"/>
  <c r="L92" i="34"/>
  <c r="M91" i="34"/>
  <c r="L91" i="34"/>
  <c r="M90" i="34"/>
  <c r="L90" i="34"/>
  <c r="M89" i="34"/>
  <c r="L89" i="34"/>
  <c r="M88" i="34"/>
  <c r="L88" i="34"/>
  <c r="M87" i="34"/>
  <c r="L87" i="34"/>
  <c r="M86" i="34"/>
  <c r="L86" i="34"/>
  <c r="M85" i="34"/>
  <c r="L85" i="34"/>
  <c r="M84" i="34"/>
  <c r="L84" i="34"/>
  <c r="M83" i="34"/>
  <c r="L83" i="34"/>
  <c r="M82" i="34"/>
  <c r="L82" i="34"/>
  <c r="M81" i="34"/>
  <c r="L81" i="34"/>
  <c r="M80" i="34"/>
  <c r="L80" i="34"/>
  <c r="M79" i="34"/>
  <c r="L79" i="34"/>
  <c r="M78" i="34"/>
  <c r="L78" i="34"/>
  <c r="M77" i="34"/>
  <c r="L77" i="34"/>
  <c r="M76" i="34"/>
  <c r="L76" i="34"/>
  <c r="M75" i="34"/>
  <c r="L75" i="34"/>
  <c r="M74" i="34"/>
  <c r="L74" i="34"/>
  <c r="M73" i="34"/>
  <c r="L73" i="34"/>
  <c r="M72" i="34"/>
  <c r="L72" i="34"/>
  <c r="M71" i="34"/>
  <c r="L71" i="34"/>
  <c r="M70" i="34"/>
  <c r="L70" i="34"/>
  <c r="M69" i="34"/>
  <c r="L69" i="34"/>
  <c r="M68" i="34"/>
  <c r="L68" i="34"/>
  <c r="M67" i="34"/>
  <c r="L67" i="34"/>
  <c r="M66" i="34"/>
  <c r="L66" i="34"/>
  <c r="M65" i="34"/>
  <c r="L65" i="34"/>
  <c r="M64" i="34"/>
  <c r="L64" i="34"/>
  <c r="M63" i="34"/>
  <c r="L63" i="34"/>
  <c r="M62" i="34"/>
  <c r="L62" i="34"/>
  <c r="M61" i="34"/>
  <c r="L61" i="34"/>
  <c r="M60" i="34"/>
  <c r="L60" i="34"/>
  <c r="M59" i="34"/>
  <c r="L59" i="34"/>
  <c r="M58" i="34"/>
  <c r="L58" i="34"/>
  <c r="M57" i="34"/>
  <c r="L57" i="34"/>
  <c r="M56" i="34"/>
  <c r="L56" i="34"/>
  <c r="M55" i="34"/>
  <c r="L55" i="34"/>
  <c r="M54" i="34"/>
  <c r="L54" i="34"/>
  <c r="M53" i="34"/>
  <c r="L53" i="34"/>
  <c r="M52" i="34"/>
  <c r="L52" i="34"/>
  <c r="M51" i="34"/>
  <c r="L51" i="34"/>
  <c r="M50" i="34"/>
  <c r="L50" i="34"/>
  <c r="M49" i="34"/>
  <c r="L49" i="34"/>
  <c r="M48" i="34"/>
  <c r="L48" i="34"/>
  <c r="M47" i="34"/>
  <c r="L47" i="34"/>
  <c r="M46" i="34"/>
  <c r="L46" i="34"/>
  <c r="M45" i="34"/>
  <c r="L45" i="34"/>
  <c r="M44" i="34"/>
  <c r="L44" i="34"/>
  <c r="M43" i="34"/>
  <c r="L43" i="34"/>
  <c r="M42" i="34"/>
  <c r="L42" i="34"/>
  <c r="M41" i="34"/>
  <c r="L41" i="34"/>
  <c r="M40" i="34"/>
  <c r="L40" i="34"/>
  <c r="M39" i="34"/>
  <c r="L39" i="34"/>
  <c r="M38" i="34"/>
  <c r="L38" i="34"/>
  <c r="M37" i="34"/>
  <c r="L37" i="34"/>
  <c r="M36" i="34"/>
  <c r="L36" i="34"/>
  <c r="M35" i="34"/>
  <c r="L35" i="34"/>
  <c r="M34" i="34"/>
  <c r="L34" i="34"/>
  <c r="M33" i="34"/>
  <c r="L33" i="34"/>
  <c r="M32" i="34"/>
  <c r="L32" i="34"/>
  <c r="M31" i="34"/>
  <c r="L31" i="34"/>
  <c r="M30" i="34"/>
  <c r="L30" i="34"/>
  <c r="M29" i="34"/>
  <c r="L29" i="34"/>
  <c r="M28" i="34"/>
  <c r="L28" i="34"/>
  <c r="M27" i="34"/>
  <c r="L27" i="34"/>
  <c r="M26" i="34"/>
  <c r="L26" i="34"/>
  <c r="M25" i="34"/>
  <c r="L25" i="34"/>
  <c r="M24" i="34"/>
  <c r="L24" i="34"/>
  <c r="M23" i="34"/>
  <c r="L23" i="34"/>
  <c r="M22" i="34"/>
  <c r="L22" i="34"/>
  <c r="M21" i="34"/>
  <c r="L21" i="34"/>
  <c r="M20" i="34"/>
  <c r="L20" i="34"/>
  <c r="M19" i="34"/>
  <c r="L19" i="34"/>
  <c r="M18" i="34"/>
  <c r="L18" i="34"/>
  <c r="M17" i="34"/>
  <c r="L17" i="34"/>
  <c r="M16" i="34"/>
  <c r="L16" i="34"/>
  <c r="M15" i="34"/>
  <c r="L15" i="34"/>
  <c r="M14" i="34"/>
  <c r="L14" i="34"/>
  <c r="M13" i="34"/>
  <c r="L13" i="34"/>
  <c r="M12" i="34"/>
  <c r="L12" i="34"/>
  <c r="M11" i="34"/>
  <c r="L11" i="34"/>
  <c r="M10" i="34"/>
  <c r="L10" i="34"/>
  <c r="M9" i="34"/>
  <c r="L9" i="34"/>
  <c r="M8" i="34"/>
  <c r="L8" i="34"/>
  <c r="M7" i="34"/>
  <c r="L7" i="34"/>
  <c r="M6" i="34"/>
  <c r="L6" i="34"/>
  <c r="M5" i="34"/>
  <c r="L5" i="34"/>
  <c r="M4" i="34"/>
  <c r="L4" i="34"/>
  <c r="L128" i="42"/>
  <c r="L124" i="42"/>
  <c r="L120" i="42"/>
  <c r="L116" i="42"/>
  <c r="L112" i="42"/>
  <c r="L108" i="42"/>
  <c r="L104" i="42"/>
  <c r="L100" i="42"/>
  <c r="L96" i="42"/>
  <c r="L92" i="42"/>
  <c r="L88" i="42"/>
  <c r="L84" i="42"/>
  <c r="L80" i="42"/>
  <c r="L76" i="42"/>
  <c r="L72" i="42"/>
  <c r="L68" i="42"/>
  <c r="L64" i="42"/>
  <c r="L60" i="42"/>
  <c r="L56" i="42"/>
  <c r="L52" i="42"/>
  <c r="L48" i="42"/>
  <c r="L44" i="42"/>
  <c r="L40" i="42"/>
  <c r="L36" i="42"/>
  <c r="L32" i="42"/>
  <c r="L28" i="42"/>
  <c r="L24" i="42"/>
  <c r="L20" i="42"/>
  <c r="L16" i="42"/>
  <c r="L12" i="42"/>
  <c r="L8" i="42"/>
  <c r="L4" i="42"/>
  <c r="O128" i="42" a="1"/>
  <c r="O128" i="42" s="1"/>
  <c r="O120" i="42" a="1"/>
  <c r="O120" i="42" s="1"/>
  <c r="O116" i="42" a="1"/>
  <c r="O116" i="42" s="1"/>
  <c r="O112" i="42" a="1"/>
  <c r="O112" i="42" s="1"/>
  <c r="O108" i="42" a="1"/>
  <c r="O108" i="42" s="1"/>
  <c r="O104" i="42" a="1"/>
  <c r="O104" i="42" s="1"/>
  <c r="O100" i="42" a="1"/>
  <c r="O100" i="42" s="1"/>
  <c r="O96" i="42" a="1"/>
  <c r="O96" i="42" s="1"/>
  <c r="O88" i="42" a="1"/>
  <c r="O88" i="42" s="1"/>
  <c r="O84" i="42" a="1"/>
  <c r="O84" i="42" s="1"/>
  <c r="O80" i="42" a="1"/>
  <c r="O80" i="42" s="1"/>
  <c r="O76" i="42" a="1"/>
  <c r="O76" i="42" s="1"/>
  <c r="O72" i="42" a="1"/>
  <c r="O72" i="42" s="1"/>
  <c r="O68" i="42" a="1"/>
  <c r="O68" i="42" s="1"/>
  <c r="O64" i="42" a="1"/>
  <c r="O64" i="42" s="1"/>
  <c r="O56" i="42" a="1"/>
  <c r="O56" i="42" s="1"/>
  <c r="O52" i="42" a="1"/>
  <c r="O52" i="42" s="1"/>
  <c r="O48" i="42" a="1"/>
  <c r="O48" i="42" s="1"/>
  <c r="O44" i="42" a="1"/>
  <c r="O44" i="42" s="1"/>
  <c r="O40" i="42" a="1"/>
  <c r="O40" i="42" s="1"/>
  <c r="O36" i="42" a="1"/>
  <c r="O36" i="42" s="1"/>
  <c r="O32" i="42" a="1"/>
  <c r="O32" i="42" s="1"/>
  <c r="O24" i="42" a="1"/>
  <c r="O24" i="42" s="1"/>
  <c r="O20" i="42" a="1"/>
  <c r="O20" i="42" s="1"/>
  <c r="O16" i="42" a="1"/>
  <c r="O16" i="42" s="1"/>
  <c r="O12" i="42" a="1"/>
  <c r="O12" i="42" s="1"/>
  <c r="O8" i="42" a="1"/>
  <c r="O8" i="42" s="1"/>
  <c r="O4" i="42" a="1"/>
  <c r="O4" i="42" s="1"/>
  <c r="N30" i="41" l="1"/>
  <c r="N64" i="41"/>
  <c r="N102" i="41"/>
  <c r="N22" i="41"/>
  <c r="N47" i="41"/>
  <c r="N98" i="41"/>
  <c r="N115" i="41"/>
  <c r="N102" i="40"/>
  <c r="N12" i="40"/>
  <c r="N21" i="40"/>
  <c r="N38" i="40"/>
  <c r="N94" i="40"/>
  <c r="N19" i="39"/>
  <c r="N23" i="39"/>
  <c r="N73" i="39"/>
  <c r="N90" i="39"/>
  <c r="N94" i="39"/>
  <c r="N98" i="39"/>
  <c r="N123" i="38"/>
  <c r="N74" i="38"/>
  <c r="N99" i="38"/>
  <c r="N25" i="38"/>
  <c r="N37" i="38"/>
  <c r="N100" i="35"/>
  <c r="N7" i="35"/>
  <c r="N51" i="35"/>
  <c r="N109" i="35"/>
  <c r="N114" i="34"/>
  <c r="N127" i="34"/>
  <c r="N18" i="41"/>
  <c r="N10" i="41"/>
  <c r="N128" i="41"/>
  <c r="N95" i="41"/>
  <c r="N7" i="41"/>
  <c r="N11" i="41"/>
  <c r="N53" i="41"/>
  <c r="N57" i="41"/>
  <c r="N70" i="41"/>
  <c r="N78" i="41"/>
  <c r="N83" i="41"/>
  <c r="N91" i="41"/>
  <c r="N108" i="41"/>
  <c r="N121" i="41"/>
  <c r="N94" i="41"/>
  <c r="N116" i="41"/>
  <c r="N28" i="41"/>
  <c r="N36" i="41"/>
  <c r="N41" i="41"/>
  <c r="N49" i="41"/>
  <c r="N66" i="41"/>
  <c r="N74" i="41"/>
  <c r="N87" i="41"/>
  <c r="N104" i="41"/>
  <c r="N129" i="41"/>
  <c r="N27" i="41"/>
  <c r="N56" i="41"/>
  <c r="N73" i="41"/>
  <c r="N103" i="41"/>
  <c r="N20" i="41"/>
  <c r="N24" i="41"/>
  <c r="N32" i="41"/>
  <c r="N45" i="41"/>
  <c r="N62" i="41"/>
  <c r="N96" i="41"/>
  <c r="N100" i="41"/>
  <c r="N117" i="41"/>
  <c r="N43" i="41"/>
  <c r="N77" i="41"/>
  <c r="N52" i="41"/>
  <c r="N124" i="41"/>
  <c r="N125" i="41"/>
  <c r="N12" i="41"/>
  <c r="N16" i="41"/>
  <c r="N54" i="41"/>
  <c r="N58" i="41"/>
  <c r="N79" i="41"/>
  <c r="N109" i="41"/>
  <c r="N113" i="41"/>
  <c r="N39" i="41"/>
  <c r="N60" i="41"/>
  <c r="N23" i="41"/>
  <c r="N90" i="41"/>
  <c r="N8" i="41"/>
  <c r="N37" i="41"/>
  <c r="N67" i="41"/>
  <c r="N71" i="41"/>
  <c r="N75" i="41"/>
  <c r="N92" i="41"/>
  <c r="N97" i="41"/>
  <c r="N105" i="41"/>
  <c r="N126" i="41"/>
  <c r="N85" i="41"/>
  <c r="N35" i="41"/>
  <c r="N48" i="41"/>
  <c r="N86" i="41"/>
  <c r="N40" i="41"/>
  <c r="N99" i="41"/>
  <c r="N4" i="41"/>
  <c r="N13" i="41"/>
  <c r="N21" i="41"/>
  <c r="N25" i="41"/>
  <c r="N33" i="41"/>
  <c r="N50" i="41"/>
  <c r="N55" i="41"/>
  <c r="N63" i="41"/>
  <c r="N84" i="41"/>
  <c r="N88" i="41"/>
  <c r="N101" i="41"/>
  <c r="N118" i="41"/>
  <c r="N122" i="41"/>
  <c r="N130" i="41"/>
  <c r="N69" i="41"/>
  <c r="N31" i="41"/>
  <c r="N120" i="41"/>
  <c r="N112" i="41"/>
  <c r="N9" i="41"/>
  <c r="N17" i="41"/>
  <c r="N42" i="41"/>
  <c r="N46" i="41"/>
  <c r="N59" i="41"/>
  <c r="N80" i="41"/>
  <c r="N110" i="41"/>
  <c r="N114" i="41"/>
  <c r="N81" i="41"/>
  <c r="N6" i="41"/>
  <c r="N65" i="41"/>
  <c r="N19" i="41"/>
  <c r="N61" i="41"/>
  <c r="N38" i="41"/>
  <c r="N68" i="41"/>
  <c r="N76" i="41"/>
  <c r="N93" i="41"/>
  <c r="N14" i="41"/>
  <c r="N107" i="41"/>
  <c r="N82" i="41"/>
  <c r="N44" i="41"/>
  <c r="N5" i="41"/>
  <c r="N26" i="41"/>
  <c r="N34" i="41"/>
  <c r="N51" i="41"/>
  <c r="N72" i="41"/>
  <c r="N89" i="41"/>
  <c r="N106" i="41"/>
  <c r="N111" i="41"/>
  <c r="N119" i="41"/>
  <c r="N123" i="41"/>
  <c r="N127" i="41"/>
  <c r="N131" i="41"/>
  <c r="N15" i="41"/>
  <c r="N29" i="41"/>
  <c r="N34" i="40"/>
  <c r="N95" i="40"/>
  <c r="N9" i="40"/>
  <c r="N48" i="40"/>
  <c r="N65" i="40"/>
  <c r="N78" i="40"/>
  <c r="N91" i="40"/>
  <c r="N5" i="40"/>
  <c r="N18" i="40"/>
  <c r="N27" i="40"/>
  <c r="N31" i="40"/>
  <c r="N44" i="40"/>
  <c r="N61" i="40"/>
  <c r="N74" i="40"/>
  <c r="N87" i="40"/>
  <c r="N108" i="40"/>
  <c r="N116" i="40"/>
  <c r="N51" i="40"/>
  <c r="N47" i="40"/>
  <c r="N90" i="40"/>
  <c r="N43" i="40"/>
  <c r="N56" i="40"/>
  <c r="N124" i="40"/>
  <c r="N14" i="40"/>
  <c r="N53" i="40"/>
  <c r="N57" i="40"/>
  <c r="N70" i="40"/>
  <c r="N83" i="40"/>
  <c r="N104" i="40"/>
  <c r="N125" i="40"/>
  <c r="N129" i="40"/>
  <c r="N119" i="40"/>
  <c r="N115" i="40"/>
  <c r="N4" i="40"/>
  <c r="N60" i="40"/>
  <c r="N128" i="40"/>
  <c r="N120" i="40"/>
  <c r="N10" i="40"/>
  <c r="N23" i="40"/>
  <c r="N40" i="40"/>
  <c r="N49" i="40"/>
  <c r="N66" i="40"/>
  <c r="N79" i="40"/>
  <c r="N96" i="40"/>
  <c r="N100" i="40"/>
  <c r="N121" i="40"/>
  <c r="N77" i="40"/>
  <c r="N17" i="40"/>
  <c r="N73" i="40"/>
  <c r="N86" i="40"/>
  <c r="N52" i="40"/>
  <c r="N69" i="40"/>
  <c r="N6" i="40"/>
  <c r="N19" i="40"/>
  <c r="N36" i="40"/>
  <c r="N45" i="40"/>
  <c r="N62" i="40"/>
  <c r="N75" i="40"/>
  <c r="N92" i="40"/>
  <c r="N109" i="40"/>
  <c r="N113" i="40"/>
  <c r="N117" i="40"/>
  <c r="N68" i="40"/>
  <c r="N64" i="40"/>
  <c r="N30" i="40"/>
  <c r="N13" i="40"/>
  <c r="N82" i="40"/>
  <c r="N15" i="40"/>
  <c r="N32" i="40"/>
  <c r="N58" i="40"/>
  <c r="N71" i="40"/>
  <c r="N84" i="40"/>
  <c r="N88" i="40"/>
  <c r="N105" i="40"/>
  <c r="N126" i="40"/>
  <c r="N8" i="40"/>
  <c r="N107" i="40"/>
  <c r="N103" i="40"/>
  <c r="N112" i="40"/>
  <c r="N11" i="40"/>
  <c r="N24" i="40"/>
  <c r="N28" i="40"/>
  <c r="N41" i="40"/>
  <c r="N54" i="40"/>
  <c r="N67" i="40"/>
  <c r="N80" i="40"/>
  <c r="N97" i="40"/>
  <c r="N101" i="40"/>
  <c r="N122" i="40"/>
  <c r="N130" i="40"/>
  <c r="N99" i="40"/>
  <c r="N35" i="40"/>
  <c r="N7" i="40"/>
  <c r="N20" i="40"/>
  <c r="N37" i="40"/>
  <c r="N50" i="40"/>
  <c r="N63" i="40"/>
  <c r="N76" i="40"/>
  <c r="N93" i="40"/>
  <c r="N118" i="40"/>
  <c r="N111" i="40"/>
  <c r="N26" i="40"/>
  <c r="N16" i="40"/>
  <c r="N33" i="40"/>
  <c r="N46" i="40"/>
  <c r="N55" i="40"/>
  <c r="N59" i="40"/>
  <c r="N72" i="40"/>
  <c r="N85" i="40"/>
  <c r="N89" i="40"/>
  <c r="N110" i="40"/>
  <c r="N114" i="40"/>
  <c r="N39" i="40"/>
  <c r="N22" i="40"/>
  <c r="N25" i="40"/>
  <c r="N29" i="40"/>
  <c r="N42" i="40"/>
  <c r="N81" i="40"/>
  <c r="N98" i="40"/>
  <c r="N106" i="40"/>
  <c r="N123" i="40"/>
  <c r="N127" i="40"/>
  <c r="N131" i="40"/>
  <c r="N11" i="39"/>
  <c r="N86" i="39"/>
  <c r="N7" i="39"/>
  <c r="N24" i="39"/>
  <c r="N78" i="39"/>
  <c r="N12" i="39"/>
  <c r="N45" i="39"/>
  <c r="N54" i="39"/>
  <c r="N91" i="39"/>
  <c r="N116" i="39"/>
  <c r="N120" i="39"/>
  <c r="N128" i="39"/>
  <c r="N16" i="39"/>
  <c r="N33" i="39"/>
  <c r="N37" i="39"/>
  <c r="N87" i="39"/>
  <c r="N96" i="39"/>
  <c r="N104" i="39"/>
  <c r="N108" i="39"/>
  <c r="N112" i="39"/>
  <c r="N127" i="39"/>
  <c r="N115" i="39"/>
  <c r="N57" i="39"/>
  <c r="N74" i="39"/>
  <c r="N25" i="39"/>
  <c r="N29" i="39"/>
  <c r="N58" i="39"/>
  <c r="N75" i="39"/>
  <c r="N79" i="39"/>
  <c r="N82" i="39"/>
  <c r="N65" i="39"/>
  <c r="N36" i="39"/>
  <c r="N20" i="39"/>
  <c r="N125" i="39"/>
  <c r="N111" i="39"/>
  <c r="N97" i="39"/>
  <c r="N83" i="39"/>
  <c r="N69" i="39"/>
  <c r="N55" i="39"/>
  <c r="N41" i="39"/>
  <c r="N27" i="39"/>
  <c r="N13" i="39"/>
  <c r="N4" i="39"/>
  <c r="N8" i="39"/>
  <c r="N21" i="39"/>
  <c r="N46" i="39"/>
  <c r="N50" i="39"/>
  <c r="N67" i="39"/>
  <c r="N71" i="39"/>
  <c r="N100" i="39"/>
  <c r="N117" i="39"/>
  <c r="N121" i="39"/>
  <c r="N129" i="39"/>
  <c r="N119" i="39"/>
  <c r="N61" i="39"/>
  <c r="N53" i="39"/>
  <c r="N49" i="39"/>
  <c r="N17" i="39"/>
  <c r="N26" i="39"/>
  <c r="N34" i="39"/>
  <c r="N38" i="39"/>
  <c r="N42" i="39"/>
  <c r="N63" i="39"/>
  <c r="N88" i="39"/>
  <c r="N92" i="39"/>
  <c r="N109" i="39"/>
  <c r="N113" i="39"/>
  <c r="N124" i="39"/>
  <c r="N15" i="39"/>
  <c r="N107" i="39"/>
  <c r="N28" i="39"/>
  <c r="N59" i="39"/>
  <c r="N68" i="39"/>
  <c r="N76" i="39"/>
  <c r="N80" i="39"/>
  <c r="N84" i="39"/>
  <c r="N105" i="39"/>
  <c r="N95" i="39"/>
  <c r="N66" i="39"/>
  <c r="N5" i="39"/>
  <c r="N9" i="39"/>
  <c r="N30" i="39"/>
  <c r="N47" i="39"/>
  <c r="N51" i="39"/>
  <c r="N101" i="39"/>
  <c r="N110" i="39"/>
  <c r="N118" i="39"/>
  <c r="N122" i="39"/>
  <c r="N126" i="39"/>
  <c r="N130" i="39"/>
  <c r="N32" i="39"/>
  <c r="N18" i="39"/>
  <c r="N22" i="39"/>
  <c r="N39" i="39"/>
  <c r="N43" i="39"/>
  <c r="N72" i="39"/>
  <c r="N89" i="39"/>
  <c r="N93" i="39"/>
  <c r="N103" i="39"/>
  <c r="N70" i="39"/>
  <c r="N35" i="39"/>
  <c r="N60" i="39"/>
  <c r="N64" i="39"/>
  <c r="N81" i="39"/>
  <c r="N85" i="39"/>
  <c r="N114" i="39"/>
  <c r="N44" i="39"/>
  <c r="N99" i="39"/>
  <c r="N62" i="39"/>
  <c r="N6" i="39"/>
  <c r="N10" i="39"/>
  <c r="N14" i="39"/>
  <c r="N31" i="39"/>
  <c r="N40" i="39"/>
  <c r="N48" i="39"/>
  <c r="N52" i="39"/>
  <c r="N56" i="39"/>
  <c r="N77" i="39"/>
  <c r="N102" i="39"/>
  <c r="N106" i="39"/>
  <c r="N123" i="39"/>
  <c r="N131" i="39"/>
  <c r="N70" i="38"/>
  <c r="N86" i="38"/>
  <c r="N17" i="38"/>
  <c r="N21" i="38"/>
  <c r="N34" i="38"/>
  <c r="N54" i="38"/>
  <c r="N66" i="38"/>
  <c r="N103" i="38"/>
  <c r="N115" i="38"/>
  <c r="N119" i="38"/>
  <c r="N9" i="38"/>
  <c r="N42" i="38"/>
  <c r="N46" i="38"/>
  <c r="N58" i="38"/>
  <c r="N71" i="38"/>
  <c r="N95" i="38"/>
  <c r="N107" i="38"/>
  <c r="N6" i="38"/>
  <c r="N26" i="38"/>
  <c r="N38" i="38"/>
  <c r="N50" i="38"/>
  <c r="N75" i="38"/>
  <c r="N87" i="38"/>
  <c r="N91" i="38"/>
  <c r="N104" i="38"/>
  <c r="N124" i="38"/>
  <c r="N14" i="38"/>
  <c r="N43" i="38"/>
  <c r="N128" i="38"/>
  <c r="N47" i="38"/>
  <c r="N63" i="38"/>
  <c r="N76" i="38"/>
  <c r="N15" i="38"/>
  <c r="N39" i="38"/>
  <c r="N51" i="38"/>
  <c r="N84" i="38"/>
  <c r="N88" i="38"/>
  <c r="N100" i="38"/>
  <c r="N113" i="38"/>
  <c r="N30" i="38"/>
  <c r="N79" i="38"/>
  <c r="N10" i="38"/>
  <c r="N59" i="38"/>
  <c r="N96" i="38"/>
  <c r="N19" i="38"/>
  <c r="N31" i="38"/>
  <c r="N35" i="38"/>
  <c r="N48" i="38"/>
  <c r="N68" i="38"/>
  <c r="N80" i="38"/>
  <c r="N92" i="38"/>
  <c r="N117" i="38"/>
  <c r="N129" i="38"/>
  <c r="N5" i="38"/>
  <c r="N11" i="38"/>
  <c r="N23" i="38"/>
  <c r="N56" i="38"/>
  <c r="N60" i="38"/>
  <c r="N72" i="38"/>
  <c r="N85" i="38"/>
  <c r="N109" i="38"/>
  <c r="N121" i="38"/>
  <c r="N18" i="38"/>
  <c r="N67" i="38"/>
  <c r="N22" i="38"/>
  <c r="N7" i="38"/>
  <c r="N20" i="38"/>
  <c r="N40" i="38"/>
  <c r="N52" i="38"/>
  <c r="N64" i="38"/>
  <c r="N89" i="38"/>
  <c r="N101" i="38"/>
  <c r="N105" i="38"/>
  <c r="N118" i="38"/>
  <c r="N120" i="38"/>
  <c r="N28" i="38"/>
  <c r="N32" i="38"/>
  <c r="N44" i="38"/>
  <c r="N57" i="38"/>
  <c r="N81" i="38"/>
  <c r="N93" i="38"/>
  <c r="N126" i="38"/>
  <c r="N130" i="38"/>
  <c r="N108" i="38"/>
  <c r="N12" i="38"/>
  <c r="N24" i="38"/>
  <c r="N36" i="38"/>
  <c r="N61" i="38"/>
  <c r="N73" i="38"/>
  <c r="N77" i="38"/>
  <c r="N90" i="38"/>
  <c r="N110" i="38"/>
  <c r="N122" i="38"/>
  <c r="N112" i="38"/>
  <c r="N125" i="38"/>
  <c r="N111" i="38"/>
  <c r="N97" i="38"/>
  <c r="N83" i="38"/>
  <c r="N69" i="38"/>
  <c r="N55" i="38"/>
  <c r="N41" i="38"/>
  <c r="N27" i="38"/>
  <c r="N13" i="38"/>
  <c r="N4" i="38"/>
  <c r="N16" i="38"/>
  <c r="N29" i="38"/>
  <c r="N53" i="38"/>
  <c r="N65" i="38"/>
  <c r="N98" i="38"/>
  <c r="N102" i="38"/>
  <c r="N114" i="38"/>
  <c r="N127" i="38"/>
  <c r="N78" i="38"/>
  <c r="N116" i="38"/>
  <c r="N8" i="38"/>
  <c r="N33" i="38"/>
  <c r="N45" i="38"/>
  <c r="N49" i="38"/>
  <c r="N62" i="38"/>
  <c r="N82" i="38"/>
  <c r="N94" i="38"/>
  <c r="N106" i="38"/>
  <c r="N131" i="38"/>
  <c r="N96" i="35"/>
  <c r="N110" i="35"/>
  <c r="N39" i="35"/>
  <c r="N48" i="35"/>
  <c r="N57" i="35"/>
  <c r="N79" i="35"/>
  <c r="N88" i="35"/>
  <c r="N128" i="35"/>
  <c r="N4" i="35"/>
  <c r="N13" i="35"/>
  <c r="N35" i="35"/>
  <c r="N66" i="35"/>
  <c r="N75" i="35"/>
  <c r="N84" i="35"/>
  <c r="N106" i="35"/>
  <c r="N115" i="35"/>
  <c r="N124" i="35"/>
  <c r="N118" i="35"/>
  <c r="N25" i="35"/>
  <c r="N47" i="35"/>
  <c r="N34" i="35"/>
  <c r="N74" i="35"/>
  <c r="N61" i="35"/>
  <c r="N22" i="35"/>
  <c r="N31" i="35"/>
  <c r="N44" i="35"/>
  <c r="N53" i="35"/>
  <c r="N62" i="35"/>
  <c r="N71" i="35"/>
  <c r="N93" i="35"/>
  <c r="N102" i="35"/>
  <c r="N111" i="35"/>
  <c r="N60" i="35"/>
  <c r="N38" i="35"/>
  <c r="N56" i="35"/>
  <c r="N21" i="35"/>
  <c r="N83" i="35"/>
  <c r="N52" i="35"/>
  <c r="N9" i="35"/>
  <c r="N18" i="35"/>
  <c r="N27" i="35"/>
  <c r="N40" i="35"/>
  <c r="N49" i="35"/>
  <c r="N80" i="35"/>
  <c r="N89" i="35"/>
  <c r="N98" i="35"/>
  <c r="N120" i="35"/>
  <c r="N129" i="35"/>
  <c r="N69" i="35"/>
  <c r="N16" i="35"/>
  <c r="N87" i="35"/>
  <c r="N65" i="35"/>
  <c r="N123" i="35"/>
  <c r="N30" i="35"/>
  <c r="N119" i="35"/>
  <c r="N97" i="35"/>
  <c r="N5" i="35"/>
  <c r="N14" i="35"/>
  <c r="N32" i="35"/>
  <c r="N58" i="35"/>
  <c r="N67" i="35"/>
  <c r="N76" i="35"/>
  <c r="N85" i="35"/>
  <c r="N107" i="35"/>
  <c r="N116" i="35"/>
  <c r="N125" i="35"/>
  <c r="N127" i="35"/>
  <c r="N78" i="35"/>
  <c r="N12" i="35"/>
  <c r="N43" i="35"/>
  <c r="N114" i="35"/>
  <c r="N70" i="35"/>
  <c r="N45" i="35"/>
  <c r="N54" i="35"/>
  <c r="N63" i="35"/>
  <c r="N94" i="35"/>
  <c r="N103" i="35"/>
  <c r="N112" i="35"/>
  <c r="N17" i="35"/>
  <c r="N23" i="35"/>
  <c r="N10" i="35"/>
  <c r="N19" i="35"/>
  <c r="N28" i="35"/>
  <c r="N41" i="35"/>
  <c r="N72" i="35"/>
  <c r="N81" i="35"/>
  <c r="N90" i="35"/>
  <c r="N99" i="35"/>
  <c r="N121" i="35"/>
  <c r="N130" i="35"/>
  <c r="N101" i="35"/>
  <c r="N36" i="35"/>
  <c r="N6" i="35"/>
  <c r="N15" i="35"/>
  <c r="N50" i="35"/>
  <c r="N59" i="35"/>
  <c r="N68" i="35"/>
  <c r="N77" i="35"/>
  <c r="N108" i="35"/>
  <c r="N117" i="35"/>
  <c r="N126" i="35"/>
  <c r="N105" i="35"/>
  <c r="N8" i="35"/>
  <c r="N24" i="35"/>
  <c r="N37" i="35"/>
  <c r="N46" i="35"/>
  <c r="N55" i="35"/>
  <c r="N86" i="35"/>
  <c r="N95" i="35"/>
  <c r="N104" i="35"/>
  <c r="N113" i="35"/>
  <c r="N92" i="35"/>
  <c r="N26" i="35"/>
  <c r="N11" i="35"/>
  <c r="N20" i="35"/>
  <c r="N29" i="35"/>
  <c r="N33" i="35"/>
  <c r="N42" i="35"/>
  <c r="N64" i="35"/>
  <c r="N73" i="35"/>
  <c r="N82" i="35"/>
  <c r="N91" i="35"/>
  <c r="N122" i="35"/>
  <c r="N131" i="35"/>
  <c r="N128" i="34"/>
  <c r="N103" i="34"/>
  <c r="N107" i="34"/>
  <c r="N116" i="34"/>
  <c r="N120" i="34"/>
  <c r="N123" i="34"/>
  <c r="N112" i="34"/>
  <c r="N129" i="34"/>
  <c r="N106" i="34"/>
  <c r="N104" i="34"/>
  <c r="N108" i="34"/>
  <c r="N125" i="34"/>
  <c r="N117" i="34"/>
  <c r="N121" i="34"/>
  <c r="N119" i="34"/>
  <c r="N111" i="34"/>
  <c r="N100" i="34"/>
  <c r="N113" i="34"/>
  <c r="N130" i="34"/>
  <c r="N102" i="34"/>
  <c r="N109" i="34"/>
  <c r="N126" i="34"/>
  <c r="N115" i="34"/>
  <c r="N105" i="34"/>
  <c r="N118" i="34"/>
  <c r="N122" i="34"/>
  <c r="N124" i="34"/>
  <c r="N101" i="34"/>
  <c r="N110" i="34"/>
  <c r="N131" i="34"/>
  <c r="N95" i="34"/>
  <c r="N78" i="34"/>
  <c r="N69" i="34"/>
  <c r="N74" i="34"/>
  <c r="N96" i="34"/>
  <c r="N79" i="34"/>
  <c r="N75" i="34"/>
  <c r="N88" i="34"/>
  <c r="N71" i="34"/>
  <c r="N84" i="34"/>
  <c r="N97" i="34"/>
  <c r="N70" i="34"/>
  <c r="N80" i="34"/>
  <c r="N93" i="34"/>
  <c r="N87" i="34"/>
  <c r="N76" i="34"/>
  <c r="N89" i="34"/>
  <c r="N91" i="34"/>
  <c r="N72" i="34"/>
  <c r="N85" i="34"/>
  <c r="N98" i="34"/>
  <c r="N81" i="34"/>
  <c r="N94" i="34"/>
  <c r="N82" i="34"/>
  <c r="N83" i="34"/>
  <c r="N68" i="34"/>
  <c r="N77" i="34"/>
  <c r="N90" i="34"/>
  <c r="N92" i="34"/>
  <c r="N73" i="34"/>
  <c r="N86" i="34"/>
  <c r="N99" i="34"/>
  <c r="N46" i="34"/>
  <c r="N59" i="34"/>
  <c r="N42" i="34"/>
  <c r="N43" i="34"/>
  <c r="N39" i="34"/>
  <c r="N56" i="34"/>
  <c r="N48" i="34"/>
  <c r="N65" i="34"/>
  <c r="N44" i="34"/>
  <c r="N61" i="34"/>
  <c r="N40" i="34"/>
  <c r="N57" i="34"/>
  <c r="N47" i="34"/>
  <c r="N60" i="34"/>
  <c r="N53" i="34"/>
  <c r="N36" i="34"/>
  <c r="N45" i="34"/>
  <c r="N62" i="34"/>
  <c r="N41" i="34"/>
  <c r="N58" i="34"/>
  <c r="N55" i="34"/>
  <c r="N64" i="34"/>
  <c r="N52" i="34"/>
  <c r="N38" i="34"/>
  <c r="N66" i="34"/>
  <c r="N37" i="34"/>
  <c r="N54" i="34"/>
  <c r="N51" i="34"/>
  <c r="N49" i="34"/>
  <c r="N50" i="34"/>
  <c r="N63" i="34"/>
  <c r="N67" i="34"/>
  <c r="N10" i="34"/>
  <c r="N31" i="34"/>
  <c r="N27" i="34"/>
  <c r="N15" i="34"/>
  <c r="N7" i="34"/>
  <c r="N28" i="34"/>
  <c r="N32" i="34"/>
  <c r="N16" i="34"/>
  <c r="N20" i="34"/>
  <c r="N24" i="34"/>
  <c r="N11" i="34"/>
  <c r="N12" i="34"/>
  <c r="N4" i="34"/>
  <c r="N8" i="34"/>
  <c r="N29" i="34"/>
  <c r="N33" i="34"/>
  <c r="N21" i="34"/>
  <c r="N25" i="34"/>
  <c r="N13" i="34"/>
  <c r="N17" i="34"/>
  <c r="N9" i="34"/>
  <c r="N30" i="34"/>
  <c r="N34" i="34"/>
  <c r="N19" i="34"/>
  <c r="N18" i="34"/>
  <c r="N22" i="34"/>
  <c r="N26" i="34"/>
  <c r="N6" i="34"/>
  <c r="N23" i="34"/>
  <c r="N5" i="34"/>
  <c r="N14" i="34"/>
  <c r="N35" i="34"/>
  <c r="AC11" i="41" l="1"/>
  <c r="AC10" i="41"/>
  <c r="AC9" i="41"/>
  <c r="AC8" i="41"/>
  <c r="AC7" i="41"/>
  <c r="AC6" i="41"/>
  <c r="AC5" i="41"/>
  <c r="AC4" i="41"/>
  <c r="AC11" i="40"/>
  <c r="AC10" i="40"/>
  <c r="AC9" i="40"/>
  <c r="AC8" i="40"/>
  <c r="AC7" i="40"/>
  <c r="AC6" i="40"/>
  <c r="AC5" i="40"/>
  <c r="AC4" i="40"/>
  <c r="AC11" i="39"/>
  <c r="AC10" i="39"/>
  <c r="AC9" i="39"/>
  <c r="AC8" i="39"/>
  <c r="AC7" i="39"/>
  <c r="AC6" i="39"/>
  <c r="AC5" i="39"/>
  <c r="AC4" i="39"/>
  <c r="AC11" i="38"/>
  <c r="AC10" i="38"/>
  <c r="AC9" i="38"/>
  <c r="AC8" i="38"/>
  <c r="AC7" i="38"/>
  <c r="AC6" i="38"/>
  <c r="AC5" i="38"/>
  <c r="AC4" i="38"/>
  <c r="AC11" i="35"/>
  <c r="AC10" i="35"/>
  <c r="AC9" i="35"/>
  <c r="AC8" i="35"/>
  <c r="AC7" i="35"/>
  <c r="AC6" i="35"/>
  <c r="AC5" i="35"/>
  <c r="AC4" i="35"/>
  <c r="AH127" i="36"/>
  <c r="AH123" i="36"/>
  <c r="AH119" i="36"/>
  <c r="AH115" i="36"/>
  <c r="AH111" i="36"/>
  <c r="AH107" i="36"/>
  <c r="AH103" i="36"/>
  <c r="AH99" i="36"/>
  <c r="AH95" i="36"/>
  <c r="AH91" i="36"/>
  <c r="AH87" i="36"/>
  <c r="AH83" i="36"/>
  <c r="AH79" i="36"/>
  <c r="AH75" i="36"/>
  <c r="AH71" i="36"/>
  <c r="AH67" i="36"/>
  <c r="AH63" i="36"/>
  <c r="AH59" i="36"/>
  <c r="AH55" i="36"/>
  <c r="AH51" i="36"/>
  <c r="AH47" i="36"/>
  <c r="AH43" i="36"/>
  <c r="AH39" i="36"/>
  <c r="AH35" i="36"/>
  <c r="AH31" i="36"/>
  <c r="AH27" i="36"/>
  <c r="AH23" i="36"/>
  <c r="AH19" i="36"/>
  <c r="AH15" i="36"/>
  <c r="AH11" i="36"/>
  <c r="AH7" i="36"/>
  <c r="AG127" i="36"/>
  <c r="AG123" i="36"/>
  <c r="AJ123" i="36" s="1"/>
  <c r="AG119" i="36"/>
  <c r="AG115" i="36"/>
  <c r="AG111" i="36"/>
  <c r="AJ111" i="36" s="1"/>
  <c r="AG107" i="36"/>
  <c r="AJ107" i="36" s="1"/>
  <c r="AG103" i="36"/>
  <c r="AJ103" i="36" s="1"/>
  <c r="AG99" i="36"/>
  <c r="AJ99" i="36" s="1"/>
  <c r="AG95" i="36"/>
  <c r="AG91" i="36"/>
  <c r="AJ91" i="36" s="1"/>
  <c r="AG87" i="36"/>
  <c r="AJ87" i="36" s="1"/>
  <c r="AG83" i="36"/>
  <c r="AG79" i="36"/>
  <c r="AJ79" i="36" s="1"/>
  <c r="AJ75" i="36"/>
  <c r="AG75" i="36"/>
  <c r="AG71" i="36"/>
  <c r="AJ71" i="36" s="1"/>
  <c r="AG67" i="36"/>
  <c r="AG63" i="36"/>
  <c r="AG59" i="36"/>
  <c r="AJ59" i="36" s="1"/>
  <c r="AG55" i="36"/>
  <c r="AG51" i="36"/>
  <c r="AJ51" i="36" s="1"/>
  <c r="AG47" i="36"/>
  <c r="AJ47" i="36" s="1"/>
  <c r="AG43" i="36"/>
  <c r="AG39" i="36"/>
  <c r="AJ39" i="36" s="1"/>
  <c r="AG35" i="36"/>
  <c r="AG31" i="36"/>
  <c r="AG27" i="36"/>
  <c r="AJ27" i="36" s="1"/>
  <c r="AG23" i="36"/>
  <c r="AG19" i="36"/>
  <c r="AJ19" i="36" s="1"/>
  <c r="AG15" i="36"/>
  <c r="AJ15" i="36" s="1"/>
  <c r="AG11" i="36"/>
  <c r="AJ11" i="36" s="1"/>
  <c r="AG7" i="36"/>
  <c r="AJ7" i="36" s="1"/>
  <c r="AJ115" i="36" l="1"/>
  <c r="AJ43" i="36"/>
  <c r="AJ63" i="36"/>
  <c r="AJ83" i="36"/>
  <c r="AJ127" i="36"/>
  <c r="AJ119" i="36"/>
  <c r="AJ67" i="36"/>
  <c r="AJ95" i="36"/>
  <c r="AJ55" i="36"/>
  <c r="AJ35" i="36"/>
  <c r="AJ31" i="36"/>
  <c r="AJ23" i="36"/>
  <c r="AC11" i="34" l="1"/>
  <c r="AC10" i="34"/>
  <c r="AC9" i="34"/>
  <c r="AC8" i="34"/>
  <c r="AC7" i="34"/>
  <c r="AC6" i="34"/>
  <c r="AC5" i="34"/>
  <c r="AC4" i="34"/>
  <c r="P131" i="41" l="1"/>
  <c r="P130" i="41"/>
  <c r="P129" i="41"/>
  <c r="P128" i="41"/>
  <c r="P127" i="41"/>
  <c r="P126" i="41"/>
  <c r="P125" i="41"/>
  <c r="P124" i="41"/>
  <c r="P123" i="41"/>
  <c r="P122" i="41"/>
  <c r="P121" i="41"/>
  <c r="P120" i="41"/>
  <c r="P119" i="41"/>
  <c r="P118" i="41"/>
  <c r="P117" i="41"/>
  <c r="P116" i="41"/>
  <c r="P115" i="41"/>
  <c r="P114" i="41"/>
  <c r="P113" i="41"/>
  <c r="P112" i="41"/>
  <c r="P111" i="41"/>
  <c r="P110" i="41"/>
  <c r="P109" i="41"/>
  <c r="P108" i="41"/>
  <c r="P107" i="41"/>
  <c r="P106" i="41"/>
  <c r="P105" i="41"/>
  <c r="P104" i="41"/>
  <c r="P103" i="41"/>
  <c r="P102" i="41"/>
  <c r="P101" i="41"/>
  <c r="P100" i="41"/>
  <c r="P99" i="41"/>
  <c r="P98" i="41"/>
  <c r="P97" i="41"/>
  <c r="P96" i="41"/>
  <c r="P95" i="41"/>
  <c r="P94" i="41"/>
  <c r="P93" i="41"/>
  <c r="P92" i="41"/>
  <c r="P91" i="41"/>
  <c r="P90" i="41"/>
  <c r="P89" i="41"/>
  <c r="P88" i="41"/>
  <c r="P87" i="41"/>
  <c r="P86" i="41"/>
  <c r="P85" i="41"/>
  <c r="P84" i="41"/>
  <c r="P83" i="41"/>
  <c r="P82" i="41"/>
  <c r="P81" i="41"/>
  <c r="P80" i="41"/>
  <c r="P79" i="41"/>
  <c r="P78" i="41"/>
  <c r="P77" i="41"/>
  <c r="P76" i="41"/>
  <c r="P75" i="41"/>
  <c r="P74" i="41"/>
  <c r="P73" i="41"/>
  <c r="P72" i="41"/>
  <c r="P71" i="41"/>
  <c r="P70" i="41"/>
  <c r="P69" i="41"/>
  <c r="P68" i="41"/>
  <c r="P67" i="41"/>
  <c r="P66" i="41"/>
  <c r="P65" i="41"/>
  <c r="P64" i="41"/>
  <c r="P63" i="41"/>
  <c r="P62" i="41"/>
  <c r="P61" i="41"/>
  <c r="P60" i="41"/>
  <c r="P59" i="41"/>
  <c r="P58" i="41"/>
  <c r="P57" i="41"/>
  <c r="P56" i="41"/>
  <c r="P55" i="41"/>
  <c r="P54" i="41"/>
  <c r="P53" i="41"/>
  <c r="P52" i="41"/>
  <c r="P51" i="41"/>
  <c r="P50" i="41"/>
  <c r="P49" i="41"/>
  <c r="P48" i="41"/>
  <c r="P47" i="41"/>
  <c r="P46" i="41"/>
  <c r="P45" i="41"/>
  <c r="P44" i="41"/>
  <c r="P43" i="41"/>
  <c r="P42" i="41"/>
  <c r="P41" i="41"/>
  <c r="P40" i="41"/>
  <c r="P39" i="41"/>
  <c r="P38" i="41"/>
  <c r="P37" i="41"/>
  <c r="P36" i="41"/>
  <c r="P35" i="41"/>
  <c r="P34" i="41"/>
  <c r="P33" i="41"/>
  <c r="P32" i="41"/>
  <c r="P31" i="41"/>
  <c r="P30" i="41"/>
  <c r="P29" i="41"/>
  <c r="P28" i="41"/>
  <c r="P27" i="41"/>
  <c r="P26" i="41"/>
  <c r="P25" i="41"/>
  <c r="P24" i="41"/>
  <c r="P23" i="41"/>
  <c r="P22" i="41"/>
  <c r="P21" i="41"/>
  <c r="P20" i="41"/>
  <c r="P19" i="41"/>
  <c r="P18" i="41"/>
  <c r="P17" i="41"/>
  <c r="P16" i="41"/>
  <c r="P15" i="41"/>
  <c r="P14" i="41"/>
  <c r="P13" i="41"/>
  <c r="P12" i="41"/>
  <c r="P11" i="41"/>
  <c r="P10" i="41"/>
  <c r="P9" i="41"/>
  <c r="P8" i="41"/>
  <c r="P7" i="41"/>
  <c r="P6" i="41"/>
  <c r="P5" i="41"/>
  <c r="P4" i="41"/>
  <c r="P131" i="40"/>
  <c r="P130" i="40"/>
  <c r="P129" i="40"/>
  <c r="P128" i="40"/>
  <c r="P127" i="40"/>
  <c r="P126" i="40"/>
  <c r="P125" i="40"/>
  <c r="P124" i="40"/>
  <c r="P123" i="40"/>
  <c r="P122" i="40"/>
  <c r="P121" i="40"/>
  <c r="P120" i="40"/>
  <c r="P119" i="40"/>
  <c r="P118" i="40"/>
  <c r="P117" i="40"/>
  <c r="P116" i="40"/>
  <c r="P115" i="40"/>
  <c r="P114" i="40"/>
  <c r="P113" i="40"/>
  <c r="P112" i="40"/>
  <c r="P111" i="40"/>
  <c r="P110" i="40"/>
  <c r="P109" i="40"/>
  <c r="P108" i="40"/>
  <c r="P107" i="40"/>
  <c r="P106" i="40"/>
  <c r="P105" i="40"/>
  <c r="P104" i="40"/>
  <c r="P103" i="40"/>
  <c r="P102" i="40"/>
  <c r="P101" i="40"/>
  <c r="P100" i="40"/>
  <c r="P99" i="40"/>
  <c r="P98" i="40"/>
  <c r="P97" i="40"/>
  <c r="P96" i="40"/>
  <c r="P95" i="40"/>
  <c r="P94" i="40"/>
  <c r="P93" i="40"/>
  <c r="P92" i="40"/>
  <c r="P91" i="40"/>
  <c r="P90" i="40"/>
  <c r="P89" i="40"/>
  <c r="P88" i="40"/>
  <c r="P87" i="40"/>
  <c r="P86" i="40"/>
  <c r="P85" i="40"/>
  <c r="P84" i="40"/>
  <c r="P83" i="40"/>
  <c r="P82" i="40"/>
  <c r="P81" i="40"/>
  <c r="P80" i="40"/>
  <c r="P79" i="40"/>
  <c r="P78" i="40"/>
  <c r="P77" i="40"/>
  <c r="P76" i="40"/>
  <c r="P75" i="40"/>
  <c r="P74" i="40"/>
  <c r="P73" i="40"/>
  <c r="P72" i="40"/>
  <c r="P71" i="40"/>
  <c r="P70" i="40"/>
  <c r="P69" i="40"/>
  <c r="P68" i="40"/>
  <c r="P67" i="40"/>
  <c r="P66" i="40"/>
  <c r="P65" i="40"/>
  <c r="P64" i="40"/>
  <c r="P63" i="40"/>
  <c r="P62" i="40"/>
  <c r="P61" i="40"/>
  <c r="P60" i="40"/>
  <c r="P59" i="40"/>
  <c r="P58" i="40"/>
  <c r="P57" i="40"/>
  <c r="P56" i="40"/>
  <c r="P55" i="40"/>
  <c r="P54" i="40"/>
  <c r="P53" i="40"/>
  <c r="P52" i="40"/>
  <c r="P51" i="40"/>
  <c r="P50" i="40"/>
  <c r="P49" i="40"/>
  <c r="P48" i="40"/>
  <c r="P47" i="40"/>
  <c r="P46" i="40"/>
  <c r="P45" i="40"/>
  <c r="P44" i="40"/>
  <c r="P43" i="40"/>
  <c r="P42" i="40"/>
  <c r="P41" i="40"/>
  <c r="P40" i="40"/>
  <c r="P39" i="40"/>
  <c r="P38" i="40"/>
  <c r="P37" i="40"/>
  <c r="P36" i="40"/>
  <c r="P35" i="40"/>
  <c r="P34" i="40"/>
  <c r="P33" i="40"/>
  <c r="P32" i="40"/>
  <c r="P31" i="40"/>
  <c r="P30" i="40"/>
  <c r="P29" i="40"/>
  <c r="P28" i="40"/>
  <c r="P27" i="40"/>
  <c r="P26" i="40"/>
  <c r="P25" i="40"/>
  <c r="P24" i="40"/>
  <c r="P23" i="40"/>
  <c r="P22" i="40"/>
  <c r="P21" i="40"/>
  <c r="P20" i="40"/>
  <c r="P19" i="40"/>
  <c r="P18" i="40"/>
  <c r="P17" i="40"/>
  <c r="P16" i="40"/>
  <c r="P15" i="40"/>
  <c r="P14" i="40"/>
  <c r="P13" i="40"/>
  <c r="P12" i="40"/>
  <c r="P11" i="40"/>
  <c r="P10" i="40"/>
  <c r="P9" i="40"/>
  <c r="P8" i="40"/>
  <c r="P7" i="40"/>
  <c r="P6" i="40"/>
  <c r="P5" i="40"/>
  <c r="P4" i="40"/>
  <c r="P131" i="39"/>
  <c r="P130" i="39"/>
  <c r="P129" i="39"/>
  <c r="P128" i="39"/>
  <c r="P127" i="39"/>
  <c r="P126" i="39"/>
  <c r="P125" i="39"/>
  <c r="P124" i="39"/>
  <c r="P123" i="39"/>
  <c r="P122" i="39"/>
  <c r="P121" i="39"/>
  <c r="P120" i="39"/>
  <c r="P119" i="39"/>
  <c r="P118" i="39"/>
  <c r="P117" i="39"/>
  <c r="P116" i="39"/>
  <c r="P115" i="39"/>
  <c r="P114" i="39"/>
  <c r="P113" i="39"/>
  <c r="P112" i="39"/>
  <c r="P111" i="39"/>
  <c r="P110" i="39"/>
  <c r="P109" i="39"/>
  <c r="P108" i="39"/>
  <c r="P107" i="39"/>
  <c r="P106" i="39"/>
  <c r="P105" i="39"/>
  <c r="P104" i="39"/>
  <c r="P103" i="39"/>
  <c r="P102" i="39"/>
  <c r="P101" i="39"/>
  <c r="P100" i="39"/>
  <c r="P99" i="39"/>
  <c r="P98" i="39"/>
  <c r="P97" i="39"/>
  <c r="P96" i="39"/>
  <c r="P95" i="39"/>
  <c r="P94" i="39"/>
  <c r="P93" i="39"/>
  <c r="P92" i="39"/>
  <c r="P91" i="39"/>
  <c r="P90" i="39"/>
  <c r="P89" i="39"/>
  <c r="P88" i="39"/>
  <c r="P87" i="39"/>
  <c r="P86" i="39"/>
  <c r="P85" i="39"/>
  <c r="P84" i="39"/>
  <c r="P83" i="39"/>
  <c r="P82" i="39"/>
  <c r="P81" i="39"/>
  <c r="P80" i="39"/>
  <c r="P79" i="39"/>
  <c r="P78" i="39"/>
  <c r="P77" i="39"/>
  <c r="P76" i="39"/>
  <c r="P75" i="39"/>
  <c r="P74" i="39"/>
  <c r="P73" i="39"/>
  <c r="P72" i="39"/>
  <c r="P71" i="39"/>
  <c r="P70" i="39"/>
  <c r="P69" i="39"/>
  <c r="P68" i="39"/>
  <c r="P67" i="39"/>
  <c r="P66" i="39"/>
  <c r="P65" i="39"/>
  <c r="P64" i="39"/>
  <c r="P63" i="39"/>
  <c r="P62" i="39"/>
  <c r="P61" i="39"/>
  <c r="P60" i="39"/>
  <c r="P59" i="39"/>
  <c r="P58" i="39"/>
  <c r="P57" i="39"/>
  <c r="P56" i="39"/>
  <c r="P55" i="39"/>
  <c r="P54" i="39"/>
  <c r="P53" i="39"/>
  <c r="P52" i="39"/>
  <c r="P51" i="39"/>
  <c r="P50" i="39"/>
  <c r="P49" i="39"/>
  <c r="P48" i="39"/>
  <c r="P47" i="39"/>
  <c r="P46" i="39"/>
  <c r="P45" i="39"/>
  <c r="P44" i="39"/>
  <c r="P43" i="39"/>
  <c r="P42" i="39"/>
  <c r="P41" i="39"/>
  <c r="P40" i="39"/>
  <c r="P39" i="39"/>
  <c r="P38" i="39"/>
  <c r="P37" i="39"/>
  <c r="P36" i="39"/>
  <c r="P35" i="39"/>
  <c r="P34" i="39"/>
  <c r="P33" i="39"/>
  <c r="P32" i="39"/>
  <c r="P31" i="39"/>
  <c r="P30" i="39"/>
  <c r="P29" i="39"/>
  <c r="P28" i="39"/>
  <c r="P27" i="39"/>
  <c r="P26" i="39"/>
  <c r="P25" i="39"/>
  <c r="P24" i="39"/>
  <c r="P23" i="39"/>
  <c r="P22" i="39"/>
  <c r="P21" i="39"/>
  <c r="P20" i="39"/>
  <c r="P19" i="39"/>
  <c r="P18" i="39"/>
  <c r="P17" i="39"/>
  <c r="P16" i="39"/>
  <c r="P15" i="39"/>
  <c r="P14" i="39"/>
  <c r="P13" i="39"/>
  <c r="P12" i="39"/>
  <c r="P11" i="39"/>
  <c r="P10" i="39"/>
  <c r="P9" i="39"/>
  <c r="P8" i="39"/>
  <c r="P7" i="39"/>
  <c r="P6" i="39"/>
  <c r="P5" i="39"/>
  <c r="P4" i="39"/>
  <c r="P131" i="38"/>
  <c r="P130" i="38"/>
  <c r="P129" i="38"/>
  <c r="P128" i="38"/>
  <c r="P127" i="38"/>
  <c r="P126" i="38"/>
  <c r="P125" i="38"/>
  <c r="P124" i="38"/>
  <c r="P123" i="38"/>
  <c r="P122" i="38"/>
  <c r="P121" i="38"/>
  <c r="P120" i="38"/>
  <c r="P119" i="38"/>
  <c r="P118" i="38"/>
  <c r="P117" i="38"/>
  <c r="P116" i="38"/>
  <c r="P115" i="38"/>
  <c r="P114" i="38"/>
  <c r="P113" i="38"/>
  <c r="P112" i="38"/>
  <c r="P111" i="38"/>
  <c r="P110" i="38"/>
  <c r="P109" i="38"/>
  <c r="P108" i="38"/>
  <c r="P107" i="38"/>
  <c r="P106" i="38"/>
  <c r="P105" i="38"/>
  <c r="P104" i="38"/>
  <c r="P103" i="38"/>
  <c r="P102" i="38"/>
  <c r="P101" i="38"/>
  <c r="P100" i="38"/>
  <c r="P99" i="38"/>
  <c r="P98" i="38"/>
  <c r="P97" i="38"/>
  <c r="P96" i="38"/>
  <c r="P95" i="38"/>
  <c r="P94" i="38"/>
  <c r="P93" i="38"/>
  <c r="P92" i="38"/>
  <c r="P91" i="38"/>
  <c r="P90" i="38"/>
  <c r="P89" i="38"/>
  <c r="P88" i="38"/>
  <c r="P87" i="38"/>
  <c r="P86" i="38"/>
  <c r="P85" i="38"/>
  <c r="P84" i="38"/>
  <c r="P83" i="38"/>
  <c r="P82" i="38"/>
  <c r="P81" i="38"/>
  <c r="P80" i="38"/>
  <c r="P79" i="38"/>
  <c r="P78" i="38"/>
  <c r="P77" i="38"/>
  <c r="P76" i="38"/>
  <c r="P75" i="38"/>
  <c r="P74" i="38"/>
  <c r="P73" i="38"/>
  <c r="P72" i="38"/>
  <c r="P71" i="38"/>
  <c r="P70" i="38"/>
  <c r="P69" i="38"/>
  <c r="P68" i="38"/>
  <c r="P67" i="38"/>
  <c r="P66" i="38"/>
  <c r="P65" i="38"/>
  <c r="P64" i="38"/>
  <c r="P63" i="38"/>
  <c r="P62" i="38"/>
  <c r="P61" i="38"/>
  <c r="P60" i="38"/>
  <c r="P59" i="38"/>
  <c r="P58" i="38"/>
  <c r="P57" i="38"/>
  <c r="P56" i="38"/>
  <c r="P55" i="38"/>
  <c r="P54" i="38"/>
  <c r="P53" i="38"/>
  <c r="P52" i="38"/>
  <c r="P51" i="38"/>
  <c r="P50" i="38"/>
  <c r="P49" i="38"/>
  <c r="P48" i="38"/>
  <c r="P47" i="38"/>
  <c r="P46" i="38"/>
  <c r="P45" i="38"/>
  <c r="P44" i="38"/>
  <c r="P43" i="38"/>
  <c r="P42" i="38"/>
  <c r="P41" i="38"/>
  <c r="P40" i="38"/>
  <c r="P39" i="38"/>
  <c r="P38" i="38"/>
  <c r="P37" i="38"/>
  <c r="P36" i="38"/>
  <c r="P35" i="38"/>
  <c r="P34" i="38"/>
  <c r="P33" i="38"/>
  <c r="P32" i="38"/>
  <c r="P31" i="38"/>
  <c r="P30" i="38"/>
  <c r="P29" i="38"/>
  <c r="P28" i="38"/>
  <c r="P27" i="38"/>
  <c r="P26" i="38"/>
  <c r="P25" i="38"/>
  <c r="P24" i="38"/>
  <c r="P23" i="38"/>
  <c r="P22" i="38"/>
  <c r="P21" i="38"/>
  <c r="P20" i="38"/>
  <c r="P19" i="38"/>
  <c r="P18" i="38"/>
  <c r="P17" i="38"/>
  <c r="P16" i="38"/>
  <c r="P15" i="38"/>
  <c r="P14" i="38"/>
  <c r="P13" i="38"/>
  <c r="P12" i="38"/>
  <c r="P11" i="38"/>
  <c r="P10" i="38"/>
  <c r="P9" i="38"/>
  <c r="P8" i="38"/>
  <c r="P7" i="38"/>
  <c r="P6" i="38"/>
  <c r="P5" i="38"/>
  <c r="P4" i="38"/>
  <c r="P131" i="35"/>
  <c r="P130" i="35"/>
  <c r="P129" i="35"/>
  <c r="P128" i="35"/>
  <c r="P127" i="35"/>
  <c r="P126" i="35"/>
  <c r="P125" i="35"/>
  <c r="P124" i="35"/>
  <c r="P123" i="35"/>
  <c r="P122" i="35"/>
  <c r="P121" i="35"/>
  <c r="P120" i="35"/>
  <c r="P119" i="35"/>
  <c r="P118" i="35"/>
  <c r="P117" i="35"/>
  <c r="P116" i="35"/>
  <c r="P115" i="35"/>
  <c r="P114" i="35"/>
  <c r="P113" i="35"/>
  <c r="P112" i="35"/>
  <c r="P111" i="35"/>
  <c r="P110" i="35"/>
  <c r="P109" i="35"/>
  <c r="P108" i="35"/>
  <c r="P107" i="35"/>
  <c r="P106" i="35"/>
  <c r="P105" i="35"/>
  <c r="P104" i="35"/>
  <c r="P103" i="35"/>
  <c r="P102" i="35"/>
  <c r="P101" i="35"/>
  <c r="P100" i="35"/>
  <c r="P99" i="35"/>
  <c r="P98" i="35"/>
  <c r="P97" i="35"/>
  <c r="P96" i="35"/>
  <c r="P95" i="35"/>
  <c r="P94" i="35"/>
  <c r="P93" i="35"/>
  <c r="P92" i="35"/>
  <c r="P91" i="35"/>
  <c r="P90" i="35"/>
  <c r="P89" i="35"/>
  <c r="P88" i="35"/>
  <c r="P87" i="35"/>
  <c r="P86" i="35"/>
  <c r="P85" i="35"/>
  <c r="P84" i="35"/>
  <c r="P83" i="35"/>
  <c r="P82" i="35"/>
  <c r="P81" i="35"/>
  <c r="P80" i="35"/>
  <c r="P79" i="35"/>
  <c r="P78" i="35"/>
  <c r="P77" i="35"/>
  <c r="P76" i="35"/>
  <c r="P75" i="35"/>
  <c r="P74" i="35"/>
  <c r="P73" i="35"/>
  <c r="P72" i="35"/>
  <c r="P71" i="35"/>
  <c r="P70" i="35"/>
  <c r="P69" i="35"/>
  <c r="P68" i="35"/>
  <c r="P67" i="35"/>
  <c r="P66" i="35"/>
  <c r="P65" i="35"/>
  <c r="P64" i="35"/>
  <c r="P63" i="35"/>
  <c r="P62" i="35"/>
  <c r="P61" i="35"/>
  <c r="P60" i="35"/>
  <c r="P59" i="35"/>
  <c r="P58" i="35"/>
  <c r="P57" i="35"/>
  <c r="P56" i="35"/>
  <c r="P55" i="35"/>
  <c r="P54" i="35"/>
  <c r="P53" i="35"/>
  <c r="P52" i="35"/>
  <c r="P51" i="35"/>
  <c r="P50" i="35"/>
  <c r="P49" i="35"/>
  <c r="P48" i="35"/>
  <c r="P47" i="35"/>
  <c r="P46" i="35"/>
  <c r="P45" i="35"/>
  <c r="P44" i="35"/>
  <c r="P43" i="35"/>
  <c r="P42" i="35"/>
  <c r="P41" i="35"/>
  <c r="P40" i="35"/>
  <c r="P39" i="35"/>
  <c r="P38" i="35"/>
  <c r="P37" i="35"/>
  <c r="P36" i="35"/>
  <c r="P35" i="35"/>
  <c r="P34" i="35"/>
  <c r="P33" i="35"/>
  <c r="P32" i="35"/>
  <c r="P31" i="35"/>
  <c r="P30" i="35"/>
  <c r="P29" i="35"/>
  <c r="P28" i="35"/>
  <c r="P27" i="35"/>
  <c r="P26" i="35"/>
  <c r="P25" i="35"/>
  <c r="P24" i="35"/>
  <c r="P23" i="35"/>
  <c r="P22" i="35"/>
  <c r="P21" i="35"/>
  <c r="P20" i="35"/>
  <c r="P19" i="35"/>
  <c r="P18" i="35"/>
  <c r="P17" i="35"/>
  <c r="P16" i="35"/>
  <c r="P15" i="35"/>
  <c r="P14" i="35"/>
  <c r="P13" i="35"/>
  <c r="P12" i="35"/>
  <c r="P11" i="35"/>
  <c r="P10" i="35"/>
  <c r="P9" i="35"/>
  <c r="P8" i="35"/>
  <c r="P7" i="35"/>
  <c r="P6" i="35"/>
  <c r="P5" i="35"/>
  <c r="P4" i="35"/>
  <c r="P5" i="34"/>
  <c r="P6" i="34"/>
  <c r="P7" i="34"/>
  <c r="P8" i="34"/>
  <c r="P9" i="34"/>
  <c r="P10" i="34"/>
  <c r="P11" i="34"/>
  <c r="P12" i="34"/>
  <c r="P13" i="34"/>
  <c r="P14" i="34"/>
  <c r="P15" i="34"/>
  <c r="P16" i="34"/>
  <c r="P17" i="34"/>
  <c r="P18" i="34"/>
  <c r="P19" i="34"/>
  <c r="P20" i="34"/>
  <c r="P21" i="34"/>
  <c r="P22" i="34"/>
  <c r="P23" i="34"/>
  <c r="P24" i="34"/>
  <c r="P25" i="34"/>
  <c r="P26" i="34"/>
  <c r="P27" i="34"/>
  <c r="P28" i="34"/>
  <c r="P29" i="34"/>
  <c r="P30" i="34"/>
  <c r="P31" i="34"/>
  <c r="P32" i="34"/>
  <c r="P33" i="34"/>
  <c r="P34" i="34"/>
  <c r="P35" i="34"/>
  <c r="P36" i="34"/>
  <c r="P37" i="34"/>
  <c r="P38" i="34"/>
  <c r="P39" i="34"/>
  <c r="P40" i="34"/>
  <c r="P41" i="34"/>
  <c r="P42" i="34"/>
  <c r="P43" i="34"/>
  <c r="P44" i="34"/>
  <c r="P45" i="34"/>
  <c r="P46" i="34"/>
  <c r="P47" i="34"/>
  <c r="P48" i="34"/>
  <c r="P49" i="34"/>
  <c r="P50" i="34"/>
  <c r="P51" i="34"/>
  <c r="P52" i="34"/>
  <c r="P53" i="34"/>
  <c r="P54" i="34"/>
  <c r="P55" i="34"/>
  <c r="P56" i="34"/>
  <c r="P57" i="34"/>
  <c r="P58" i="34"/>
  <c r="P59" i="34"/>
  <c r="P60" i="34"/>
  <c r="P61" i="34"/>
  <c r="P62" i="34"/>
  <c r="P63" i="34"/>
  <c r="P64" i="34"/>
  <c r="P65" i="34"/>
  <c r="P66" i="34"/>
  <c r="P67" i="34"/>
  <c r="P68" i="34"/>
  <c r="P69" i="34"/>
  <c r="P70" i="34"/>
  <c r="P71" i="34"/>
  <c r="P72" i="34"/>
  <c r="P73" i="34"/>
  <c r="P74" i="34"/>
  <c r="P75" i="34"/>
  <c r="P76" i="34"/>
  <c r="P77" i="34"/>
  <c r="P78" i="34"/>
  <c r="P79" i="34"/>
  <c r="P80" i="34"/>
  <c r="P81" i="34"/>
  <c r="P82" i="34"/>
  <c r="P83" i="34"/>
  <c r="P84" i="34"/>
  <c r="P85" i="34"/>
  <c r="P86" i="34"/>
  <c r="P87" i="34"/>
  <c r="P88" i="34"/>
  <c r="P89" i="34"/>
  <c r="P90" i="34"/>
  <c r="P91" i="34"/>
  <c r="P92" i="34"/>
  <c r="P93" i="34"/>
  <c r="P94" i="34"/>
  <c r="P95" i="34"/>
  <c r="P96" i="34"/>
  <c r="P97" i="34"/>
  <c r="P98" i="34"/>
  <c r="P99" i="34"/>
  <c r="P100" i="34"/>
  <c r="P101" i="34"/>
  <c r="P102" i="34"/>
  <c r="P103" i="34"/>
  <c r="P104" i="34"/>
  <c r="P105" i="34"/>
  <c r="P106" i="34"/>
  <c r="P107" i="34"/>
  <c r="P108" i="34"/>
  <c r="P109" i="34"/>
  <c r="P110" i="34"/>
  <c r="P111" i="34"/>
  <c r="P112" i="34"/>
  <c r="P113" i="34"/>
  <c r="P114" i="34"/>
  <c r="P115" i="34"/>
  <c r="P116" i="34"/>
  <c r="P117" i="34"/>
  <c r="P118" i="34"/>
  <c r="P119" i="34"/>
  <c r="P120" i="34"/>
  <c r="P121" i="34"/>
  <c r="P122" i="34"/>
  <c r="P123" i="34"/>
  <c r="P124" i="34"/>
  <c r="P125" i="34"/>
  <c r="P126" i="34"/>
  <c r="P127" i="34"/>
  <c r="P128" i="34"/>
  <c r="P129" i="34"/>
  <c r="P130" i="34"/>
  <c r="P131" i="34"/>
  <c r="P4" i="34"/>
  <c r="AK4" i="16"/>
  <c r="AK5" i="16"/>
  <c r="AK6" i="16"/>
  <c r="AK7" i="16"/>
  <c r="AK8" i="16"/>
  <c r="AK9" i="16"/>
  <c r="AK10" i="16"/>
  <c r="AK11" i="16"/>
  <c r="AK12" i="16"/>
  <c r="AK13" i="16"/>
  <c r="AK14" i="16"/>
  <c r="AK15" i="16"/>
  <c r="AK16" i="16"/>
  <c r="AK17" i="16"/>
  <c r="AK18" i="16"/>
  <c r="AK19" i="16"/>
  <c r="AK20" i="16"/>
  <c r="AK21" i="16"/>
  <c r="AK22" i="16"/>
  <c r="AK23" i="16"/>
  <c r="AK24" i="16"/>
  <c r="AK25" i="16"/>
  <c r="AK26" i="16"/>
  <c r="AK27" i="16"/>
  <c r="AK28" i="16"/>
  <c r="AK29" i="16"/>
  <c r="AK30" i="16"/>
  <c r="AK31" i="16"/>
  <c r="AK32" i="16"/>
  <c r="AK33" i="16"/>
  <c r="AK34" i="16"/>
  <c r="AK35" i="16"/>
  <c r="AK36" i="16"/>
  <c r="AK37" i="16"/>
  <c r="AK38" i="16"/>
  <c r="AK39"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J4" i="16"/>
  <c r="AJ5" i="16"/>
  <c r="AJ6" i="16"/>
  <c r="AJ7" i="16"/>
  <c r="AJ8" i="16"/>
  <c r="AJ9" i="16"/>
  <c r="AJ10" i="16"/>
  <c r="AJ11" i="16"/>
  <c r="AJ12" i="16"/>
  <c r="AJ13" i="16"/>
  <c r="AJ14" i="16"/>
  <c r="AJ15" i="16"/>
  <c r="AJ16" i="16"/>
  <c r="AJ17" i="16"/>
  <c r="AJ18" i="16"/>
  <c r="AJ19" i="16"/>
  <c r="AJ20" i="16"/>
  <c r="AJ21" i="16"/>
  <c r="AJ22" i="16"/>
  <c r="AJ23" i="16"/>
  <c r="AJ24" i="16"/>
  <c r="AJ25" i="16"/>
  <c r="AJ26" i="16"/>
  <c r="AJ27" i="16"/>
  <c r="AJ28" i="16"/>
  <c r="AJ29" i="16"/>
  <c r="AJ30" i="16"/>
  <c r="AJ31" i="16"/>
  <c r="AJ32" i="16"/>
  <c r="AJ33" i="16"/>
  <c r="AJ34" i="16"/>
  <c r="AJ35" i="16"/>
  <c r="AJ36" i="16"/>
  <c r="AJ37" i="16"/>
  <c r="AJ38" i="16"/>
  <c r="AJ39" i="16"/>
  <c r="AJ40" i="16"/>
  <c r="AJ41" i="16"/>
  <c r="AJ42" i="16"/>
  <c r="AJ43" i="16"/>
  <c r="AJ44" i="16"/>
  <c r="AJ45" i="16"/>
  <c r="AJ46" i="16"/>
  <c r="AJ47" i="16"/>
  <c r="AJ48" i="16"/>
  <c r="AJ49" i="16"/>
  <c r="AJ50" i="16"/>
  <c r="AJ51" i="16"/>
  <c r="AJ52" i="16"/>
  <c r="AJ53" i="16"/>
  <c r="AJ54" i="16"/>
  <c r="AJ55" i="16"/>
  <c r="AJ56" i="16"/>
  <c r="AJ57" i="16"/>
  <c r="AJ58" i="16"/>
  <c r="AJ59" i="16"/>
  <c r="AJ60" i="16"/>
  <c r="AJ61" i="16"/>
  <c r="AJ62" i="16"/>
  <c r="AJ63" i="16"/>
  <c r="AJ64" i="16"/>
  <c r="AJ65" i="16"/>
  <c r="AJ66" i="16"/>
  <c r="AJ67" i="16"/>
  <c r="AJ68" i="16"/>
  <c r="AJ69" i="16"/>
  <c r="AJ70" i="16"/>
  <c r="AJ71" i="16"/>
  <c r="AJ72" i="16"/>
  <c r="AJ73" i="16"/>
  <c r="AJ74" i="16"/>
  <c r="AJ75" i="16"/>
  <c r="AJ76" i="16"/>
  <c r="AJ77" i="16"/>
  <c r="AJ78" i="16"/>
  <c r="AJ79" i="16"/>
  <c r="AJ80" i="16"/>
  <c r="AJ81" i="16"/>
  <c r="AJ82" i="16"/>
  <c r="AJ83" i="16"/>
  <c r="AJ84" i="16"/>
  <c r="AJ85" i="16"/>
  <c r="AJ86" i="16"/>
  <c r="AJ87" i="16"/>
  <c r="AJ88" i="16"/>
  <c r="AJ89" i="16"/>
  <c r="AJ90" i="16"/>
  <c r="AJ91" i="16"/>
  <c r="AJ92" i="16"/>
  <c r="AJ93" i="16"/>
  <c r="AJ94" i="16"/>
  <c r="AJ95" i="16"/>
  <c r="AJ96" i="16"/>
  <c r="AJ97" i="16"/>
  <c r="AJ98" i="16"/>
  <c r="AJ99" i="16"/>
  <c r="AJ100" i="16"/>
  <c r="AJ101" i="16"/>
  <c r="AJ102" i="16"/>
  <c r="AJ103" i="16"/>
  <c r="AJ104" i="16"/>
  <c r="AJ105" i="16"/>
  <c r="AJ106" i="16"/>
  <c r="AJ107" i="16"/>
  <c r="AJ108" i="16"/>
  <c r="AJ109" i="16"/>
  <c r="AJ110" i="16"/>
  <c r="AJ111" i="16"/>
  <c r="AJ112" i="16"/>
  <c r="AJ113" i="16"/>
  <c r="AJ114" i="16"/>
  <c r="AJ115" i="16"/>
  <c r="AJ116" i="16"/>
  <c r="AJ117" i="16"/>
  <c r="AJ118" i="16"/>
  <c r="AJ119" i="16"/>
  <c r="AJ120" i="16"/>
  <c r="AJ121" i="16"/>
  <c r="AJ122" i="16"/>
  <c r="AJ123" i="16"/>
  <c r="AJ124" i="16"/>
  <c r="AJ125" i="16"/>
  <c r="AJ126" i="16"/>
  <c r="AJ127" i="16"/>
  <c r="AJ128" i="16"/>
  <c r="AJ129" i="16"/>
  <c r="AJ130" i="16"/>
  <c r="AK3" i="16"/>
  <c r="AJ3" i="16"/>
  <c r="AH4" i="16"/>
  <c r="AH5" i="16"/>
  <c r="AH6" i="16"/>
  <c r="AH7" i="16"/>
  <c r="AH8" i="16"/>
  <c r="AH9" i="16"/>
  <c r="AH10" i="16"/>
  <c r="AH11" i="16"/>
  <c r="AH12" i="16"/>
  <c r="AH13" i="16"/>
  <c r="AH14" i="16"/>
  <c r="AH15" i="16"/>
  <c r="AH16" i="16"/>
  <c r="AH17" i="16"/>
  <c r="AH18" i="16"/>
  <c r="AH19" i="16"/>
  <c r="AH20" i="16"/>
  <c r="AH21" i="16"/>
  <c r="AH22" i="16"/>
  <c r="AH23" i="16"/>
  <c r="AH24" i="16"/>
  <c r="AH25" i="16"/>
  <c r="AH26" i="16"/>
  <c r="AH27" i="16"/>
  <c r="AH28" i="16"/>
  <c r="AH29" i="16"/>
  <c r="AH30" i="16"/>
  <c r="AH31" i="16"/>
  <c r="AH32" i="16"/>
  <c r="AH33" i="16"/>
  <c r="AH34" i="16"/>
  <c r="AH35" i="16"/>
  <c r="AH36" i="16"/>
  <c r="AH37" i="16"/>
  <c r="AH38" i="16"/>
  <c r="AH39" i="16"/>
  <c r="AH40" i="16"/>
  <c r="AH41" i="16"/>
  <c r="AH42" i="16"/>
  <c r="AH43" i="16"/>
  <c r="AH44" i="16"/>
  <c r="AH45" i="16"/>
  <c r="AH46" i="16"/>
  <c r="AH47" i="16"/>
  <c r="AH48" i="16"/>
  <c r="AH49" i="16"/>
  <c r="AH50" i="16"/>
  <c r="AH51" i="16"/>
  <c r="AH52" i="16"/>
  <c r="AH53" i="16"/>
  <c r="AH54" i="16"/>
  <c r="AH55" i="16"/>
  <c r="AH56" i="16"/>
  <c r="AH57" i="16"/>
  <c r="AH58" i="16"/>
  <c r="AH59" i="16"/>
  <c r="AH60" i="16"/>
  <c r="AH61" i="16"/>
  <c r="AH62" i="16"/>
  <c r="AH63" i="16"/>
  <c r="AH64" i="16"/>
  <c r="AH65" i="16"/>
  <c r="AH66" i="16"/>
  <c r="AH67" i="16"/>
  <c r="AH68" i="16"/>
  <c r="AH69" i="16"/>
  <c r="AH70" i="16"/>
  <c r="AH71" i="16"/>
  <c r="AH72" i="16"/>
  <c r="AH73" i="16"/>
  <c r="AH74" i="16"/>
  <c r="AH75" i="16"/>
  <c r="AH76" i="16"/>
  <c r="AH77" i="16"/>
  <c r="AH78" i="16"/>
  <c r="AH79" i="16"/>
  <c r="AH80" i="16"/>
  <c r="AH81" i="16"/>
  <c r="AH82" i="16"/>
  <c r="AH83" i="16"/>
  <c r="AH84" i="16"/>
  <c r="AH85" i="16"/>
  <c r="AH86" i="16"/>
  <c r="AH87" i="16"/>
  <c r="AH88" i="16"/>
  <c r="AH89" i="16"/>
  <c r="AH90" i="16"/>
  <c r="AH91" i="16"/>
  <c r="AH92" i="16"/>
  <c r="AH93" i="16"/>
  <c r="AH94" i="16"/>
  <c r="AH95" i="16"/>
  <c r="AH96" i="16"/>
  <c r="AH97" i="16"/>
  <c r="AH98" i="16"/>
  <c r="AH99" i="16"/>
  <c r="AH100" i="16"/>
  <c r="AH101" i="16"/>
  <c r="AH102" i="16"/>
  <c r="AH103" i="16"/>
  <c r="AH104" i="16"/>
  <c r="AH105" i="16"/>
  <c r="AH106" i="16"/>
  <c r="AH107" i="16"/>
  <c r="AH108" i="16"/>
  <c r="AH109" i="16"/>
  <c r="AH110" i="16"/>
  <c r="AH111" i="16"/>
  <c r="AH112" i="16"/>
  <c r="AH113" i="16"/>
  <c r="AH114" i="16"/>
  <c r="AH115" i="16"/>
  <c r="AH116" i="16"/>
  <c r="AH117" i="16"/>
  <c r="AH118" i="16"/>
  <c r="AH119" i="16"/>
  <c r="AH120" i="16"/>
  <c r="AH121" i="16"/>
  <c r="AH122" i="16"/>
  <c r="AH123" i="16"/>
  <c r="AH124" i="16"/>
  <c r="AH125" i="16"/>
  <c r="AH126" i="16"/>
  <c r="AH127" i="16"/>
  <c r="AH128" i="16"/>
  <c r="AH129" i="16"/>
  <c r="AH130" i="16"/>
  <c r="AG4" i="16"/>
  <c r="AG5" i="16"/>
  <c r="AG6" i="16"/>
  <c r="AG7" i="16"/>
  <c r="AG8" i="16"/>
  <c r="AG9" i="16"/>
  <c r="AG10" i="16"/>
  <c r="AG11" i="16"/>
  <c r="AG12" i="16"/>
  <c r="AG13" i="16"/>
  <c r="AG14" i="16"/>
  <c r="AG15" i="16"/>
  <c r="AG16" i="16"/>
  <c r="AG17" i="16"/>
  <c r="AG18" i="16"/>
  <c r="AG19" i="16"/>
  <c r="AG20" i="16"/>
  <c r="AG21" i="16"/>
  <c r="AG22" i="16"/>
  <c r="AG23" i="16"/>
  <c r="AG24" i="16"/>
  <c r="AG25" i="16"/>
  <c r="AG26" i="16"/>
  <c r="AG27" i="16"/>
  <c r="AG28" i="16"/>
  <c r="AG29" i="16"/>
  <c r="AG30" i="16"/>
  <c r="AG31" i="16"/>
  <c r="AG32" i="16"/>
  <c r="AG33" i="16"/>
  <c r="AG34" i="16"/>
  <c r="AG35" i="16"/>
  <c r="AG36" i="16"/>
  <c r="AG37" i="16"/>
  <c r="AG38" i="16"/>
  <c r="AG39" i="16"/>
  <c r="AG40" i="16"/>
  <c r="AG41" i="16"/>
  <c r="AG42" i="16"/>
  <c r="AG43" i="16"/>
  <c r="AG44" i="16"/>
  <c r="AG45" i="16"/>
  <c r="AG46" i="16"/>
  <c r="AG47" i="16"/>
  <c r="AG48" i="16"/>
  <c r="AG49" i="16"/>
  <c r="AG50" i="16"/>
  <c r="AG51" i="16"/>
  <c r="AG52" i="16"/>
  <c r="AG53" i="16"/>
  <c r="AG54" i="16"/>
  <c r="AG55" i="16"/>
  <c r="AG56" i="16"/>
  <c r="AG57" i="16"/>
  <c r="AG58" i="16"/>
  <c r="AG59" i="16"/>
  <c r="AG60" i="16"/>
  <c r="AG61" i="16"/>
  <c r="AG62" i="16"/>
  <c r="AG63" i="16"/>
  <c r="AG64" i="16"/>
  <c r="AG65" i="16"/>
  <c r="AG66" i="16"/>
  <c r="AG67" i="16"/>
  <c r="AG68" i="16"/>
  <c r="AG69" i="16"/>
  <c r="AG70" i="16"/>
  <c r="AG71" i="16"/>
  <c r="AG72" i="16"/>
  <c r="AG73" i="16"/>
  <c r="AG74" i="16"/>
  <c r="AG75" i="16"/>
  <c r="AG76" i="16"/>
  <c r="AG77" i="16"/>
  <c r="AG78" i="16"/>
  <c r="AG79" i="16"/>
  <c r="AG80" i="16"/>
  <c r="AG81" i="16"/>
  <c r="AG82" i="16"/>
  <c r="AG83" i="16"/>
  <c r="AG84" i="16"/>
  <c r="AG85" i="16"/>
  <c r="AG86" i="16"/>
  <c r="AG87" i="16"/>
  <c r="AG88" i="16"/>
  <c r="AG89" i="16"/>
  <c r="AG90" i="16"/>
  <c r="AG91" i="16"/>
  <c r="AG92" i="16"/>
  <c r="AG93" i="16"/>
  <c r="AG94" i="16"/>
  <c r="AG95" i="16"/>
  <c r="AG96" i="16"/>
  <c r="AG97" i="16"/>
  <c r="AG98" i="16"/>
  <c r="AG99" i="16"/>
  <c r="AG100" i="16"/>
  <c r="AG101" i="16"/>
  <c r="AG102" i="16"/>
  <c r="AG103" i="16"/>
  <c r="AG104" i="16"/>
  <c r="AG105" i="16"/>
  <c r="AG106" i="16"/>
  <c r="AG107" i="16"/>
  <c r="AG108" i="16"/>
  <c r="AG109" i="16"/>
  <c r="AG110" i="16"/>
  <c r="AG111" i="16"/>
  <c r="AG112" i="16"/>
  <c r="AG113" i="16"/>
  <c r="AG114" i="16"/>
  <c r="AG115" i="16"/>
  <c r="AG116" i="16"/>
  <c r="AG117" i="16"/>
  <c r="AG118" i="16"/>
  <c r="AG119" i="16"/>
  <c r="AG120" i="16"/>
  <c r="AG121" i="16"/>
  <c r="AG122" i="16"/>
  <c r="AG123" i="16"/>
  <c r="AG124" i="16"/>
  <c r="AG125" i="16"/>
  <c r="AG126" i="16"/>
  <c r="AG127" i="16"/>
  <c r="AG128" i="16"/>
  <c r="AG129" i="16"/>
  <c r="AG130" i="16"/>
  <c r="AH3" i="16"/>
  <c r="AG3" i="16"/>
  <c r="AE127" i="16"/>
  <c r="AE123" i="16"/>
  <c r="AE119" i="16"/>
  <c r="AE115" i="16"/>
  <c r="AE111" i="16"/>
  <c r="AE107" i="16"/>
  <c r="AE103" i="16"/>
  <c r="AE99" i="16"/>
  <c r="AE95" i="16"/>
  <c r="AE91" i="16"/>
  <c r="AE87" i="16"/>
  <c r="AE83" i="16"/>
  <c r="AE79" i="16"/>
  <c r="AE75" i="16"/>
  <c r="AE71" i="16"/>
  <c r="AE67" i="16"/>
  <c r="AE63" i="16"/>
  <c r="AE59" i="16"/>
  <c r="AE55" i="16"/>
  <c r="AE51" i="16"/>
  <c r="AE47" i="16"/>
  <c r="AE43" i="16"/>
  <c r="AE39" i="16"/>
  <c r="AE35" i="16"/>
  <c r="AE31" i="16"/>
  <c r="AE27" i="16"/>
  <c r="AE23" i="16"/>
  <c r="AE19" i="16"/>
  <c r="AE15" i="16"/>
  <c r="AE11" i="16"/>
  <c r="AE7" i="16"/>
  <c r="AE3" i="16"/>
  <c r="AC4" i="16"/>
  <c r="AC5" i="16"/>
  <c r="AC6" i="16"/>
  <c r="AC7" i="16"/>
  <c r="AC8" i="16"/>
  <c r="AC9" i="16"/>
  <c r="AC10" i="16"/>
  <c r="AC11" i="16"/>
  <c r="AC12" i="16"/>
  <c r="AC13" i="16"/>
  <c r="AC14" i="16"/>
  <c r="AC15" i="16"/>
  <c r="AC16" i="16"/>
  <c r="AC17" i="16"/>
  <c r="AC18" i="16"/>
  <c r="AC19" i="16"/>
  <c r="AC20" i="16"/>
  <c r="AC21" i="16"/>
  <c r="AC22" i="16"/>
  <c r="AC23" i="16"/>
  <c r="AC24" i="16"/>
  <c r="AC25" i="16"/>
  <c r="AC26" i="16"/>
  <c r="AC27" i="16"/>
  <c r="AC28" i="16"/>
  <c r="AC29" i="16"/>
  <c r="AC30" i="16"/>
  <c r="AC31" i="16"/>
  <c r="AC32" i="16"/>
  <c r="AC33" i="16"/>
  <c r="AC34" i="16"/>
  <c r="AC35" i="16"/>
  <c r="AC36" i="16"/>
  <c r="AC37" i="16"/>
  <c r="AC38" i="16"/>
  <c r="AC39" i="16"/>
  <c r="AC40"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B4" i="16"/>
  <c r="AB5" i="16"/>
  <c r="AB6" i="16"/>
  <c r="AB7" i="16"/>
  <c r="AB8" i="16"/>
  <c r="AB9" i="16"/>
  <c r="AB10" i="16"/>
  <c r="AB11" i="16"/>
  <c r="AB12" i="16"/>
  <c r="AB13" i="16"/>
  <c r="AB14" i="16"/>
  <c r="AB15" i="16"/>
  <c r="AB16" i="16"/>
  <c r="AB17" i="16"/>
  <c r="AB18" i="16"/>
  <c r="AB19" i="16"/>
  <c r="AB20" i="16"/>
  <c r="AB21" i="16"/>
  <c r="AB22" i="16"/>
  <c r="AB23" i="16"/>
  <c r="AB24" i="16"/>
  <c r="AB25" i="16"/>
  <c r="AB26" i="16"/>
  <c r="AB27" i="16"/>
  <c r="AB28" i="16"/>
  <c r="AB29" i="16"/>
  <c r="AB30" i="16"/>
  <c r="AB31" i="16"/>
  <c r="AB32" i="16"/>
  <c r="AB33" i="16"/>
  <c r="AB34" i="16"/>
  <c r="AB35" i="16"/>
  <c r="AB36" i="16"/>
  <c r="AB37" i="16"/>
  <c r="AB38" i="16"/>
  <c r="AB39" i="16"/>
  <c r="AB40" i="16"/>
  <c r="AB41" i="16"/>
  <c r="AB42" i="16"/>
  <c r="AB43" i="16"/>
  <c r="AB44" i="16"/>
  <c r="AB45" i="16"/>
  <c r="AB46" i="16"/>
  <c r="AB47" i="16"/>
  <c r="AB48" i="16"/>
  <c r="AB49" i="16"/>
  <c r="AB50" i="16"/>
  <c r="AB51" i="16"/>
  <c r="AB52" i="16"/>
  <c r="AB53" i="16"/>
  <c r="AB54" i="16"/>
  <c r="AB55" i="16"/>
  <c r="AB56" i="16"/>
  <c r="AB57" i="16"/>
  <c r="AB58" i="16"/>
  <c r="AB59" i="16"/>
  <c r="AB60" i="16"/>
  <c r="AB61" i="16"/>
  <c r="AB62" i="16"/>
  <c r="AB63" i="16"/>
  <c r="AB64" i="16"/>
  <c r="AB65" i="16"/>
  <c r="AB66" i="16"/>
  <c r="AB67" i="16"/>
  <c r="AB68" i="16"/>
  <c r="AB69" i="16"/>
  <c r="AB70" i="16"/>
  <c r="AB71" i="16"/>
  <c r="AB72" i="16"/>
  <c r="AB73" i="16"/>
  <c r="AB74" i="16"/>
  <c r="AB75" i="16"/>
  <c r="AB76" i="16"/>
  <c r="AB77" i="16"/>
  <c r="AB78" i="16"/>
  <c r="AB79" i="16"/>
  <c r="AB80" i="16"/>
  <c r="AB81" i="16"/>
  <c r="AB82" i="16"/>
  <c r="AB83" i="16"/>
  <c r="AB84" i="16"/>
  <c r="AB85" i="16"/>
  <c r="AB86" i="16"/>
  <c r="AB87" i="16"/>
  <c r="AB88" i="16"/>
  <c r="AB89" i="16"/>
  <c r="AB90" i="16"/>
  <c r="AB91" i="16"/>
  <c r="AB92" i="16"/>
  <c r="AB93" i="16"/>
  <c r="AB94" i="16"/>
  <c r="AB95" i="16"/>
  <c r="AB96" i="16"/>
  <c r="AB97" i="16"/>
  <c r="AB98" i="16"/>
  <c r="AB99" i="16"/>
  <c r="AB100" i="16"/>
  <c r="AB101" i="16"/>
  <c r="AB102" i="16"/>
  <c r="AB103" i="16"/>
  <c r="AB104" i="16"/>
  <c r="AB105" i="16"/>
  <c r="AB106" i="16"/>
  <c r="AB107" i="16"/>
  <c r="AB108" i="16"/>
  <c r="AB109" i="16"/>
  <c r="AB110" i="16"/>
  <c r="AB111" i="16"/>
  <c r="AB112" i="16"/>
  <c r="AB113" i="16"/>
  <c r="AB114" i="16"/>
  <c r="AB115" i="16"/>
  <c r="AB116" i="16"/>
  <c r="AB117" i="16"/>
  <c r="AB118" i="16"/>
  <c r="AB119" i="16"/>
  <c r="AB120" i="16"/>
  <c r="AB121" i="16"/>
  <c r="AB122" i="16"/>
  <c r="AB123" i="16"/>
  <c r="AB124" i="16"/>
  <c r="AB125" i="16"/>
  <c r="AB126" i="16"/>
  <c r="AB127" i="16"/>
  <c r="AB128" i="16"/>
  <c r="AB129" i="16"/>
  <c r="AB130" i="16"/>
  <c r="AA4" i="16"/>
  <c r="AA5" i="16"/>
  <c r="AA6" i="16"/>
  <c r="AA7" i="16"/>
  <c r="AA8" i="16"/>
  <c r="AA9" i="16"/>
  <c r="AA10" i="16"/>
  <c r="AA11" i="16"/>
  <c r="AA12" i="16"/>
  <c r="AA13" i="16"/>
  <c r="AA14" i="16"/>
  <c r="AA15" i="16"/>
  <c r="AA16" i="16"/>
  <c r="AA17" i="16"/>
  <c r="AA18" i="16"/>
  <c r="AA19" i="16"/>
  <c r="AA20" i="16"/>
  <c r="AA21" i="16"/>
  <c r="AA22" i="16"/>
  <c r="AA23" i="16"/>
  <c r="AA24" i="16"/>
  <c r="AA25" i="16"/>
  <c r="AA26" i="16"/>
  <c r="AA27" i="16"/>
  <c r="AA28" i="16"/>
  <c r="AA29" i="16"/>
  <c r="AA30" i="16"/>
  <c r="AA31" i="16"/>
  <c r="AA32" i="16"/>
  <c r="AA33" i="16"/>
  <c r="AA34" i="16"/>
  <c r="AA35" i="16"/>
  <c r="AA36" i="16"/>
  <c r="AA37" i="16"/>
  <c r="AA38" i="16"/>
  <c r="AA39"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Z4" i="16"/>
  <c r="Z5" i="16"/>
  <c r="Z6" i="16"/>
  <c r="Z7" i="16"/>
  <c r="Z8" i="16"/>
  <c r="Z9" i="16"/>
  <c r="Z10" i="16"/>
  <c r="Z11" i="16"/>
  <c r="Z12" i="16"/>
  <c r="Z13" i="16"/>
  <c r="Z14" i="16"/>
  <c r="Z15" i="16"/>
  <c r="Z16" i="16"/>
  <c r="Z17" i="16"/>
  <c r="Z18" i="16"/>
  <c r="Z19" i="16"/>
  <c r="Z20" i="16"/>
  <c r="Z21" i="16"/>
  <c r="Z22" i="16"/>
  <c r="Z23" i="16"/>
  <c r="Z24" i="16"/>
  <c r="Z25" i="16"/>
  <c r="Z26" i="16"/>
  <c r="Z27" i="16"/>
  <c r="Z28" i="16"/>
  <c r="Z29" i="16"/>
  <c r="Z30" i="16"/>
  <c r="Z31" i="16"/>
  <c r="Z32" i="16"/>
  <c r="Z33" i="16"/>
  <c r="Z34" i="16"/>
  <c r="Z35" i="16"/>
  <c r="Z36" i="16"/>
  <c r="Z37" i="16"/>
  <c r="Z38" i="16"/>
  <c r="Z39"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Y4" i="16"/>
  <c r="Y5" i="16"/>
  <c r="Y6" i="16"/>
  <c r="Y7" i="16"/>
  <c r="Y8" i="16"/>
  <c r="Y9" i="16"/>
  <c r="Y10" i="16"/>
  <c r="Y11" i="16"/>
  <c r="Y12" i="16"/>
  <c r="Y13" i="16"/>
  <c r="Y14" i="16"/>
  <c r="Y15" i="16"/>
  <c r="Y16" i="16"/>
  <c r="Y17" i="16"/>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44" i="16"/>
  <c r="Y45" i="16"/>
  <c r="Y46" i="16"/>
  <c r="Y47" i="16"/>
  <c r="Y48" i="16"/>
  <c r="Y49" i="16"/>
  <c r="Y50" i="16"/>
  <c r="Y51" i="16"/>
  <c r="Y52" i="16"/>
  <c r="Y53" i="16"/>
  <c r="Y54" i="16"/>
  <c r="Y55" i="16"/>
  <c r="Y56" i="16"/>
  <c r="Y57" i="16"/>
  <c r="Y58" i="16"/>
  <c r="Y59" i="16"/>
  <c r="Y60" i="16"/>
  <c r="Y61" i="16"/>
  <c r="Y62" i="16"/>
  <c r="Y63" i="16"/>
  <c r="Y64" i="16"/>
  <c r="Y65" i="16"/>
  <c r="Y66" i="16"/>
  <c r="Y67" i="16"/>
  <c r="Y68" i="16"/>
  <c r="Y69" i="16"/>
  <c r="Y70" i="16"/>
  <c r="Y71" i="16"/>
  <c r="Y72" i="16"/>
  <c r="Y73" i="16"/>
  <c r="Y74" i="16"/>
  <c r="Y75" i="16"/>
  <c r="Y76" i="16"/>
  <c r="Y77" i="16"/>
  <c r="Y78" i="16"/>
  <c r="Y79" i="16"/>
  <c r="Y80" i="16"/>
  <c r="Y81" i="16"/>
  <c r="Y82" i="16"/>
  <c r="Y83" i="16"/>
  <c r="Y84" i="16"/>
  <c r="Y85" i="16"/>
  <c r="Y86" i="16"/>
  <c r="Y87" i="16"/>
  <c r="Y88" i="16"/>
  <c r="Y89" i="16"/>
  <c r="Y90" i="16"/>
  <c r="Y91" i="16"/>
  <c r="Y92" i="16"/>
  <c r="Y93" i="16"/>
  <c r="Y94" i="16"/>
  <c r="Y95" i="16"/>
  <c r="Y96" i="16"/>
  <c r="Y97" i="16"/>
  <c r="Y98" i="16"/>
  <c r="Y99" i="16"/>
  <c r="Y100" i="16"/>
  <c r="Y101" i="16"/>
  <c r="Y102" i="16"/>
  <c r="Y103" i="16"/>
  <c r="Y104" i="16"/>
  <c r="Y105" i="16"/>
  <c r="Y106" i="16"/>
  <c r="Y107" i="16"/>
  <c r="Y108" i="16"/>
  <c r="Y109" i="16"/>
  <c r="Y110" i="16"/>
  <c r="Y111" i="16"/>
  <c r="Y112" i="16"/>
  <c r="Y113" i="16"/>
  <c r="Y114" i="16"/>
  <c r="Y115" i="16"/>
  <c r="Y116" i="16"/>
  <c r="Y117" i="16"/>
  <c r="Y118" i="16"/>
  <c r="Y119" i="16"/>
  <c r="Y120" i="16"/>
  <c r="Y121" i="16"/>
  <c r="Y122" i="16"/>
  <c r="Y123" i="16"/>
  <c r="Y124" i="16"/>
  <c r="Y125" i="16"/>
  <c r="Y126" i="16"/>
  <c r="Y127" i="16"/>
  <c r="Y128" i="16"/>
  <c r="Y129" i="16"/>
  <c r="Y130" i="16"/>
  <c r="AC3" i="16"/>
  <c r="AB3" i="16"/>
  <c r="AA3" i="16"/>
  <c r="Z3" i="16"/>
  <c r="Y3" i="16"/>
  <c r="W4" i="16"/>
  <c r="W5" i="16"/>
  <c r="W6" i="16"/>
  <c r="W7"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V4" i="16"/>
  <c r="V5" i="16"/>
  <c r="V6" i="16"/>
  <c r="V7" i="16"/>
  <c r="V8" i="16"/>
  <c r="V9" i="16"/>
  <c r="V10" i="16"/>
  <c r="V11" i="16"/>
  <c r="V12" i="16"/>
  <c r="V13" i="16"/>
  <c r="V14" i="16"/>
  <c r="V15" i="16"/>
  <c r="V16" i="16"/>
  <c r="V17" i="16"/>
  <c r="V18" i="16"/>
  <c r="V19" i="16"/>
  <c r="V20" i="16"/>
  <c r="V21" i="16"/>
  <c r="V22" i="16"/>
  <c r="V23" i="16"/>
  <c r="V24" i="16"/>
  <c r="V25" i="16"/>
  <c r="V26" i="16"/>
  <c r="V27" i="16"/>
  <c r="V28" i="16"/>
  <c r="V29" i="16"/>
  <c r="V30" i="16"/>
  <c r="V31" i="16"/>
  <c r="V32" i="16"/>
  <c r="V33" i="16"/>
  <c r="V34" i="16"/>
  <c r="V35" i="16"/>
  <c r="V36" i="16"/>
  <c r="V37" i="16"/>
  <c r="V38" i="16"/>
  <c r="V39" i="16"/>
  <c r="V40" i="16"/>
  <c r="V41" i="16"/>
  <c r="V42" i="16"/>
  <c r="V43" i="16"/>
  <c r="V44" i="16"/>
  <c r="V45" i="16"/>
  <c r="V46" i="16"/>
  <c r="V47" i="16"/>
  <c r="V48" i="16"/>
  <c r="V49" i="16"/>
  <c r="V50" i="16"/>
  <c r="V51" i="16"/>
  <c r="V52" i="16"/>
  <c r="V53" i="16"/>
  <c r="V54" i="16"/>
  <c r="V55" i="16"/>
  <c r="V56" i="16"/>
  <c r="V57" i="16"/>
  <c r="V58" i="16"/>
  <c r="V59" i="16"/>
  <c r="V60" i="16"/>
  <c r="V61" i="16"/>
  <c r="V62" i="16"/>
  <c r="V63" i="16"/>
  <c r="V64" i="16"/>
  <c r="V65" i="16"/>
  <c r="V66" i="16"/>
  <c r="V67" i="16"/>
  <c r="V68" i="16"/>
  <c r="V69" i="16"/>
  <c r="V70" i="16"/>
  <c r="V71" i="16"/>
  <c r="V72" i="16"/>
  <c r="V73" i="16"/>
  <c r="V74" i="16"/>
  <c r="V75" i="16"/>
  <c r="V76" i="16"/>
  <c r="V77" i="16"/>
  <c r="V78" i="16"/>
  <c r="V79" i="16"/>
  <c r="V80" i="16"/>
  <c r="V81" i="16"/>
  <c r="V82" i="16"/>
  <c r="V83" i="16"/>
  <c r="V84" i="16"/>
  <c r="V85" i="16"/>
  <c r="V86" i="16"/>
  <c r="V87" i="16"/>
  <c r="V88" i="16"/>
  <c r="V89" i="16"/>
  <c r="V90" i="16"/>
  <c r="V91" i="16"/>
  <c r="V92" i="16"/>
  <c r="V93" i="16"/>
  <c r="V94" i="16"/>
  <c r="V95" i="16"/>
  <c r="V96" i="16"/>
  <c r="V97" i="16"/>
  <c r="V98" i="16"/>
  <c r="V99" i="16"/>
  <c r="V100" i="16"/>
  <c r="V101" i="16"/>
  <c r="V102" i="16"/>
  <c r="V103" i="16"/>
  <c r="V104" i="16"/>
  <c r="V105" i="16"/>
  <c r="V106" i="16"/>
  <c r="V107" i="16"/>
  <c r="V108" i="16"/>
  <c r="V109" i="16"/>
  <c r="V110" i="16"/>
  <c r="V111" i="16"/>
  <c r="V112" i="16"/>
  <c r="V113" i="16"/>
  <c r="V114" i="16"/>
  <c r="V115" i="16"/>
  <c r="V116" i="16"/>
  <c r="V117" i="16"/>
  <c r="V118" i="16"/>
  <c r="V119" i="16"/>
  <c r="V120" i="16"/>
  <c r="V121" i="16"/>
  <c r="V122" i="16"/>
  <c r="V123" i="16"/>
  <c r="V124" i="16"/>
  <c r="V125" i="16"/>
  <c r="V126" i="16"/>
  <c r="V127" i="16"/>
  <c r="V128" i="16"/>
  <c r="V129" i="16"/>
  <c r="V130" i="16"/>
  <c r="U4" i="16"/>
  <c r="U5" i="16"/>
  <c r="U6" i="16"/>
  <c r="U7" i="16"/>
  <c r="U8" i="16"/>
  <c r="U9" i="16"/>
  <c r="U10" i="16"/>
  <c r="U11" i="16"/>
  <c r="U12" i="16"/>
  <c r="U13" i="16"/>
  <c r="U14" i="16"/>
  <c r="U15" i="16"/>
  <c r="U16" i="16"/>
  <c r="U17" i="16"/>
  <c r="U18" i="16"/>
  <c r="U19" i="16"/>
  <c r="U20" i="16"/>
  <c r="U21" i="16"/>
  <c r="U22" i="16"/>
  <c r="U23" i="16"/>
  <c r="U24" i="16"/>
  <c r="U25" i="16"/>
  <c r="U26" i="16"/>
  <c r="U27" i="16"/>
  <c r="U28" i="16"/>
  <c r="U29" i="16"/>
  <c r="U30" i="16"/>
  <c r="U31" i="16"/>
  <c r="U32" i="16"/>
  <c r="U33" i="16"/>
  <c r="U34" i="16"/>
  <c r="U35" i="16"/>
  <c r="U36" i="16"/>
  <c r="U37" i="16"/>
  <c r="U38" i="16"/>
  <c r="U39" i="16"/>
  <c r="U40" i="16"/>
  <c r="U41" i="16"/>
  <c r="U42" i="16"/>
  <c r="U43" i="16"/>
  <c r="U44" i="16"/>
  <c r="U45" i="16"/>
  <c r="U46" i="16"/>
  <c r="U47" i="16"/>
  <c r="U48" i="16"/>
  <c r="U49" i="16"/>
  <c r="U50" i="16"/>
  <c r="U51" i="16"/>
  <c r="U52" i="16"/>
  <c r="U53" i="16"/>
  <c r="U54" i="16"/>
  <c r="U55" i="16"/>
  <c r="U56" i="16"/>
  <c r="U57" i="16"/>
  <c r="U58" i="16"/>
  <c r="U59" i="16"/>
  <c r="U60" i="16"/>
  <c r="U61" i="16"/>
  <c r="U62" i="16"/>
  <c r="U63" i="16"/>
  <c r="U64" i="16"/>
  <c r="U65" i="16"/>
  <c r="U66" i="16"/>
  <c r="U67" i="16"/>
  <c r="U68" i="16"/>
  <c r="U69" i="16"/>
  <c r="U70" i="16"/>
  <c r="U71" i="16"/>
  <c r="U72" i="16"/>
  <c r="U73" i="16"/>
  <c r="U74" i="16"/>
  <c r="U75" i="16"/>
  <c r="U76" i="16"/>
  <c r="U77" i="16"/>
  <c r="U78" i="16"/>
  <c r="U79" i="16"/>
  <c r="U80" i="16"/>
  <c r="U81" i="16"/>
  <c r="U82" i="16"/>
  <c r="U83" i="16"/>
  <c r="U84" i="16"/>
  <c r="U85" i="16"/>
  <c r="U86" i="16"/>
  <c r="U87" i="16"/>
  <c r="U88" i="16"/>
  <c r="U89" i="16"/>
  <c r="U90" i="16"/>
  <c r="U91" i="16"/>
  <c r="U92" i="16"/>
  <c r="U93" i="16"/>
  <c r="U94" i="16"/>
  <c r="U95" i="16"/>
  <c r="U96" i="16"/>
  <c r="U97" i="16"/>
  <c r="U98" i="16"/>
  <c r="U99" i="16"/>
  <c r="U100" i="16"/>
  <c r="U101" i="16"/>
  <c r="U102" i="16"/>
  <c r="U103" i="16"/>
  <c r="U104" i="16"/>
  <c r="U105" i="16"/>
  <c r="U106" i="16"/>
  <c r="U107" i="16"/>
  <c r="U108" i="16"/>
  <c r="U109" i="16"/>
  <c r="U110" i="16"/>
  <c r="U111" i="16"/>
  <c r="U112" i="16"/>
  <c r="U113" i="16"/>
  <c r="U114" i="16"/>
  <c r="U115" i="16"/>
  <c r="U116" i="16"/>
  <c r="U117" i="16"/>
  <c r="U118" i="16"/>
  <c r="U119" i="16"/>
  <c r="U120" i="16"/>
  <c r="U121" i="16"/>
  <c r="U122" i="16"/>
  <c r="U123" i="16"/>
  <c r="U124" i="16"/>
  <c r="U125" i="16"/>
  <c r="U126" i="16"/>
  <c r="U127" i="16"/>
  <c r="U128" i="16"/>
  <c r="U129" i="16"/>
  <c r="U130" i="16"/>
  <c r="T4" i="16"/>
  <c r="T5" i="16"/>
  <c r="T6" i="16"/>
  <c r="T7" i="16"/>
  <c r="T8" i="16"/>
  <c r="T9" i="16"/>
  <c r="T10" i="16"/>
  <c r="T11" i="16"/>
  <c r="T12" i="16"/>
  <c r="T13" i="16"/>
  <c r="T14" i="16"/>
  <c r="T15" i="16"/>
  <c r="T16" i="16"/>
  <c r="T17" i="16"/>
  <c r="T18" i="16"/>
  <c r="T19" i="16"/>
  <c r="T20" i="16"/>
  <c r="T21" i="16"/>
  <c r="T22" i="16"/>
  <c r="T23" i="16"/>
  <c r="T24" i="16"/>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64" i="16"/>
  <c r="T65" i="16"/>
  <c r="T66" i="16"/>
  <c r="T67" i="16"/>
  <c r="T68" i="16"/>
  <c r="T69" i="16"/>
  <c r="T70" i="16"/>
  <c r="T71" i="16"/>
  <c r="T72" i="16"/>
  <c r="T73" i="16"/>
  <c r="T74" i="16"/>
  <c r="T75" i="16"/>
  <c r="T76" i="16"/>
  <c r="T77" i="16"/>
  <c r="T78" i="16"/>
  <c r="T79" i="16"/>
  <c r="T80" i="16"/>
  <c r="T81" i="16"/>
  <c r="T82" i="16"/>
  <c r="T83" i="16"/>
  <c r="T84" i="16"/>
  <c r="T85" i="16"/>
  <c r="T86" i="16"/>
  <c r="T87" i="16"/>
  <c r="T88" i="16"/>
  <c r="T89" i="16"/>
  <c r="T90" i="16"/>
  <c r="T91" i="16"/>
  <c r="T92" i="16"/>
  <c r="T93" i="16"/>
  <c r="T94" i="16"/>
  <c r="T95" i="16"/>
  <c r="T96" i="16"/>
  <c r="T97" i="16"/>
  <c r="T98" i="16"/>
  <c r="T99" i="16"/>
  <c r="T100" i="16"/>
  <c r="T101" i="16"/>
  <c r="T102" i="16"/>
  <c r="T103" i="16"/>
  <c r="T104" i="16"/>
  <c r="T105" i="16"/>
  <c r="T106" i="16"/>
  <c r="T107" i="16"/>
  <c r="T108" i="16"/>
  <c r="T109" i="16"/>
  <c r="T110" i="16"/>
  <c r="T111" i="16"/>
  <c r="T112" i="16"/>
  <c r="T113" i="16"/>
  <c r="T114" i="16"/>
  <c r="T115" i="16"/>
  <c r="T116" i="16"/>
  <c r="T117" i="16"/>
  <c r="T118" i="16"/>
  <c r="T119" i="16"/>
  <c r="T120" i="16"/>
  <c r="T121" i="16"/>
  <c r="T122" i="16"/>
  <c r="T123" i="16"/>
  <c r="T124" i="16"/>
  <c r="T125" i="16"/>
  <c r="T126" i="16"/>
  <c r="T127" i="16"/>
  <c r="T128" i="16"/>
  <c r="T129" i="16"/>
  <c r="T130" i="16"/>
  <c r="W3" i="16"/>
  <c r="V3" i="16"/>
  <c r="U3" i="16"/>
  <c r="T3" i="16"/>
  <c r="R4" i="16"/>
  <c r="R5" i="16"/>
  <c r="R6" i="16"/>
  <c r="R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3" i="16"/>
  <c r="Q4" i="16"/>
  <c r="Q5" i="1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3" i="16"/>
  <c r="P4" i="16"/>
  <c r="P5" i="16"/>
  <c r="P6" i="16"/>
  <c r="P7" i="16"/>
  <c r="P8" i="16"/>
  <c r="P9" i="16"/>
  <c r="P10" i="16"/>
  <c r="P11" i="16"/>
  <c r="P12" i="16"/>
  <c r="P13" i="16"/>
  <c r="P14" i="16"/>
  <c r="P15" i="16"/>
  <c r="P16" i="16"/>
  <c r="P17" i="16"/>
  <c r="P18"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3" i="16"/>
  <c r="O4" i="16"/>
  <c r="O5" i="16"/>
  <c r="O6" i="16"/>
  <c r="O7" i="16"/>
  <c r="O8" i="16"/>
  <c r="O9" i="16"/>
  <c r="O10" i="16"/>
  <c r="O11" i="16"/>
  <c r="O12" i="16"/>
  <c r="O13"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3" i="16"/>
  <c r="M4" i="16"/>
  <c r="M5" i="16"/>
  <c r="M6" i="16"/>
  <c r="M7" i="16"/>
  <c r="M8" i="16"/>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42" i="16"/>
  <c r="M43" i="16"/>
  <c r="M44" i="16"/>
  <c r="M45" i="16"/>
  <c r="M46" i="16"/>
  <c r="M47" i="16"/>
  <c r="M48" i="16"/>
  <c r="M49" i="16"/>
  <c r="M50" i="16"/>
  <c r="M51" i="16"/>
  <c r="M52" i="16"/>
  <c r="M53" i="16"/>
  <c r="M54" i="16"/>
  <c r="M55" i="16"/>
  <c r="M56" i="16"/>
  <c r="M57" i="16"/>
  <c r="M58" i="16"/>
  <c r="M59" i="16"/>
  <c r="M60" i="16"/>
  <c r="M61" i="16"/>
  <c r="M62" i="16"/>
  <c r="M63" i="16"/>
  <c r="M64" i="16"/>
  <c r="M65" i="16"/>
  <c r="M66" i="16"/>
  <c r="M67" i="16"/>
  <c r="M68" i="16"/>
  <c r="M69" i="16"/>
  <c r="M70" i="16"/>
  <c r="M71" i="16"/>
  <c r="M72" i="16"/>
  <c r="M73" i="16"/>
  <c r="M74" i="16"/>
  <c r="M75" i="16"/>
  <c r="M76" i="16"/>
  <c r="M77" i="16"/>
  <c r="M78" i="16"/>
  <c r="M79" i="16"/>
  <c r="M80" i="16"/>
  <c r="M81" i="16"/>
  <c r="M82" i="16"/>
  <c r="M83" i="16"/>
  <c r="M84" i="16"/>
  <c r="M85" i="16"/>
  <c r="M86" i="16"/>
  <c r="M87" i="16"/>
  <c r="M88" i="16"/>
  <c r="M89" i="16"/>
  <c r="M90" i="16"/>
  <c r="M91" i="16"/>
  <c r="M92" i="16"/>
  <c r="M93" i="16"/>
  <c r="M94" i="16"/>
  <c r="M95" i="16"/>
  <c r="M96" i="16"/>
  <c r="M97" i="16"/>
  <c r="M98" i="16"/>
  <c r="M99" i="16"/>
  <c r="M100" i="16"/>
  <c r="M101" i="16"/>
  <c r="M102" i="16"/>
  <c r="M103" i="16"/>
  <c r="M104" i="16"/>
  <c r="M105" i="16"/>
  <c r="M106" i="16"/>
  <c r="M107" i="16"/>
  <c r="M108" i="16"/>
  <c r="M109" i="16"/>
  <c r="M110" i="16"/>
  <c r="M111" i="16"/>
  <c r="M112" i="16"/>
  <c r="M113" i="16"/>
  <c r="M114" i="16"/>
  <c r="M115" i="16"/>
  <c r="M116" i="16"/>
  <c r="M117" i="16"/>
  <c r="M118" i="16"/>
  <c r="M119" i="16"/>
  <c r="M120" i="16"/>
  <c r="M121" i="16"/>
  <c r="M122" i="16"/>
  <c r="M123" i="16"/>
  <c r="M124" i="16"/>
  <c r="M125" i="16"/>
  <c r="M126" i="16"/>
  <c r="M127" i="16"/>
  <c r="M128" i="16"/>
  <c r="M129" i="16"/>
  <c r="M130" i="16"/>
  <c r="M3" i="16"/>
  <c r="L4" i="16"/>
  <c r="L5" i="16"/>
  <c r="L6" i="16"/>
  <c r="L7" i="16"/>
  <c r="L8" i="16"/>
  <c r="L9" i="16"/>
  <c r="L10" i="16"/>
  <c r="L11" i="16"/>
  <c r="L12" i="16"/>
  <c r="L13" i="16"/>
  <c r="L14" i="16"/>
  <c r="L15" i="16"/>
  <c r="L16" i="16"/>
  <c r="L17" i="16"/>
  <c r="L18" i="16"/>
  <c r="L19" i="16"/>
  <c r="L20" i="16"/>
  <c r="L21" i="16"/>
  <c r="L22" i="16"/>
  <c r="L23" i="16"/>
  <c r="L24" i="16"/>
  <c r="L25" i="16"/>
  <c r="L26" i="16"/>
  <c r="L27" i="16"/>
  <c r="L28" i="16"/>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3" i="16"/>
  <c r="K4" i="16"/>
  <c r="K5" i="16"/>
  <c r="K6" i="16"/>
  <c r="K7" i="16"/>
  <c r="K8" i="16"/>
  <c r="K9" i="16"/>
  <c r="K10" i="16"/>
  <c r="K11" i="16"/>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101" i="16"/>
  <c r="K102" i="16"/>
  <c r="K103" i="16"/>
  <c r="K104" i="16"/>
  <c r="K105" i="16"/>
  <c r="K106" i="16"/>
  <c r="K107" i="16"/>
  <c r="K108" i="16"/>
  <c r="K109" i="16"/>
  <c r="K110" i="16"/>
  <c r="K111" i="16"/>
  <c r="K112" i="16"/>
  <c r="K113" i="16"/>
  <c r="K114" i="16"/>
  <c r="K115" i="16"/>
  <c r="K116" i="16"/>
  <c r="K117" i="16"/>
  <c r="K118" i="16"/>
  <c r="K119" i="16"/>
  <c r="K120" i="16"/>
  <c r="K121" i="16"/>
  <c r="K122" i="16"/>
  <c r="K123" i="16"/>
  <c r="K124" i="16"/>
  <c r="K125" i="16"/>
  <c r="K126" i="16"/>
  <c r="K127" i="16"/>
  <c r="K128" i="16"/>
  <c r="K129" i="16"/>
  <c r="K130" i="16"/>
  <c r="K3" i="16"/>
  <c r="J4" i="16"/>
  <c r="J5" i="16"/>
  <c r="J6" i="16"/>
  <c r="J7" i="16"/>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3" i="16"/>
  <c r="H4" i="16"/>
  <c r="H5" i="16"/>
  <c r="H6"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64" i="16"/>
  <c r="H65" i="16"/>
  <c r="H66"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4" i="16"/>
  <c r="H95" i="16"/>
  <c r="H96" i="16"/>
  <c r="H97" i="16"/>
  <c r="H98" i="16"/>
  <c r="H99" i="16"/>
  <c r="H100" i="16"/>
  <c r="H101" i="16"/>
  <c r="H102" i="16"/>
  <c r="H103" i="16"/>
  <c r="H104" i="16"/>
  <c r="H105" i="16"/>
  <c r="H106" i="16"/>
  <c r="H107" i="16"/>
  <c r="H108" i="16"/>
  <c r="H109" i="16"/>
  <c r="H110" i="16"/>
  <c r="H111" i="16"/>
  <c r="H112" i="16"/>
  <c r="H113" i="16"/>
  <c r="H114" i="16"/>
  <c r="H115" i="16"/>
  <c r="H116" i="16"/>
  <c r="H117" i="16"/>
  <c r="H118" i="16"/>
  <c r="H119" i="16"/>
  <c r="H120" i="16"/>
  <c r="H121" i="16"/>
  <c r="H122" i="16"/>
  <c r="H123" i="16"/>
  <c r="H124" i="16"/>
  <c r="H125" i="16"/>
  <c r="H126" i="16"/>
  <c r="H127" i="16"/>
  <c r="H128" i="16"/>
  <c r="H129" i="16"/>
  <c r="H130" i="16"/>
  <c r="H3" i="16"/>
  <c r="G4" i="16"/>
  <c r="G5" i="16"/>
  <c r="G6" i="16"/>
  <c r="G7" i="16"/>
  <c r="G8" i="16"/>
  <c r="G9" i="16"/>
  <c r="G10" i="16"/>
  <c r="G11" i="16"/>
  <c r="G12" i="16"/>
  <c r="G13" i="16"/>
  <c r="G14" i="16"/>
  <c r="G15" i="16"/>
  <c r="G16" i="16"/>
  <c r="G17" i="16"/>
  <c r="G18" i="16"/>
  <c r="G19" i="16"/>
  <c r="G20" i="16"/>
  <c r="G21" i="16"/>
  <c r="G22" i="16"/>
  <c r="G23" i="16"/>
  <c r="G24" i="16"/>
  <c r="G25" i="16"/>
  <c r="G26" i="16"/>
  <c r="G27" i="16"/>
  <c r="G28" i="16"/>
  <c r="G29" i="16"/>
  <c r="G30" i="16"/>
  <c r="G31" i="16"/>
  <c r="G32" i="16"/>
  <c r="G33" i="16"/>
  <c r="G34" i="16"/>
  <c r="G35" i="16"/>
  <c r="G36" i="16"/>
  <c r="G37" i="16"/>
  <c r="G38" i="16"/>
  <c r="G39" i="16"/>
  <c r="G40" i="16"/>
  <c r="G41" i="16"/>
  <c r="G42" i="16"/>
  <c r="G43" i="16"/>
  <c r="G44" i="16"/>
  <c r="G45" i="16"/>
  <c r="G46" i="16"/>
  <c r="G47" i="16"/>
  <c r="G48" i="16"/>
  <c r="G49" i="16"/>
  <c r="G50" i="16"/>
  <c r="G51" i="16"/>
  <c r="G52" i="16"/>
  <c r="G53" i="16"/>
  <c r="G54" i="16"/>
  <c r="G55" i="16"/>
  <c r="G56" i="16"/>
  <c r="G57" i="16"/>
  <c r="G58" i="16"/>
  <c r="G59" i="16"/>
  <c r="G60" i="16"/>
  <c r="G61" i="16"/>
  <c r="G62" i="16"/>
  <c r="G63" i="16"/>
  <c r="G64" i="16"/>
  <c r="G65" i="16"/>
  <c r="G66" i="16"/>
  <c r="G67" i="16"/>
  <c r="G68" i="16"/>
  <c r="G69" i="16"/>
  <c r="G70" i="16"/>
  <c r="G71" i="16"/>
  <c r="G72" i="16"/>
  <c r="G73" i="16"/>
  <c r="G74" i="16"/>
  <c r="G75" i="16"/>
  <c r="G76" i="16"/>
  <c r="G77" i="16"/>
  <c r="G78" i="16"/>
  <c r="G79" i="16"/>
  <c r="G80" i="16"/>
  <c r="G81" i="16"/>
  <c r="G82" i="16"/>
  <c r="G83" i="16"/>
  <c r="G84" i="16"/>
  <c r="G85" i="16"/>
  <c r="G86" i="16"/>
  <c r="G87" i="16"/>
  <c r="G88" i="16"/>
  <c r="G89" i="16"/>
  <c r="G90" i="16"/>
  <c r="G91" i="16"/>
  <c r="G92" i="16"/>
  <c r="G93" i="16"/>
  <c r="G94" i="16"/>
  <c r="G95" i="16"/>
  <c r="G96" i="16"/>
  <c r="G97" i="16"/>
  <c r="G98" i="16"/>
  <c r="G99" i="16"/>
  <c r="G100" i="16"/>
  <c r="G101" i="16"/>
  <c r="G102" i="16"/>
  <c r="G103" i="16"/>
  <c r="G104" i="16"/>
  <c r="G105" i="16"/>
  <c r="G106" i="16"/>
  <c r="G107" i="16"/>
  <c r="G108" i="16"/>
  <c r="G109" i="16"/>
  <c r="G110" i="16"/>
  <c r="G111" i="16"/>
  <c r="G112" i="16"/>
  <c r="G113" i="16"/>
  <c r="G114" i="16"/>
  <c r="G115" i="16"/>
  <c r="G116" i="16"/>
  <c r="G117" i="16"/>
  <c r="G118" i="16"/>
  <c r="G119" i="16"/>
  <c r="G120" i="16"/>
  <c r="G121" i="16"/>
  <c r="G122" i="16"/>
  <c r="G123" i="16"/>
  <c r="G124" i="16"/>
  <c r="G125" i="16"/>
  <c r="G126" i="16"/>
  <c r="G127" i="16"/>
  <c r="G128" i="16"/>
  <c r="G129" i="16"/>
  <c r="G130" i="16"/>
  <c r="G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73" i="16"/>
  <c r="E74" i="16"/>
  <c r="E75" i="16"/>
  <c r="E76" i="16"/>
  <c r="E77" i="16"/>
  <c r="E78" i="16"/>
  <c r="E79" i="16"/>
  <c r="E80" i="16"/>
  <c r="E81" i="16"/>
  <c r="E82" i="16"/>
  <c r="E83" i="16"/>
  <c r="E84" i="16"/>
  <c r="E85" i="16"/>
  <c r="E86" i="16"/>
  <c r="E87" i="16"/>
  <c r="E88" i="16"/>
  <c r="E89" i="16"/>
  <c r="E90" i="16"/>
  <c r="E91" i="16"/>
  <c r="E92" i="16"/>
  <c r="E93" i="16"/>
  <c r="E94" i="16"/>
  <c r="E95" i="16"/>
  <c r="E96" i="16"/>
  <c r="E97" i="16"/>
  <c r="E98" i="16"/>
  <c r="E99" i="16"/>
  <c r="E100" i="16"/>
  <c r="E101" i="16"/>
  <c r="E102" i="16"/>
  <c r="E103" i="16"/>
  <c r="E104" i="16"/>
  <c r="E105" i="16"/>
  <c r="E106" i="16"/>
  <c r="E107" i="16"/>
  <c r="E108" i="16"/>
  <c r="E109" i="16"/>
  <c r="E110" i="16"/>
  <c r="E111" i="16"/>
  <c r="E112" i="16"/>
  <c r="E113" i="16"/>
  <c r="E114" i="16"/>
  <c r="E115" i="16"/>
  <c r="E116" i="16"/>
  <c r="E117" i="16"/>
  <c r="E118" i="16"/>
  <c r="E119" i="16"/>
  <c r="E120" i="16"/>
  <c r="E121" i="16"/>
  <c r="E122" i="16"/>
  <c r="E123" i="16"/>
  <c r="E124" i="16"/>
  <c r="E125" i="16"/>
  <c r="E126" i="16"/>
  <c r="E127" i="16"/>
  <c r="E128" i="16"/>
  <c r="E129" i="16"/>
  <c r="E130" i="16"/>
  <c r="E3" i="16"/>
  <c r="D4" i="16"/>
  <c r="D5" i="16"/>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65" i="16"/>
  <c r="D66" i="16"/>
  <c r="D67" i="16"/>
  <c r="D68" i="16"/>
  <c r="D69" i="16"/>
  <c r="D70" i="16"/>
  <c r="D71" i="16"/>
  <c r="D72" i="16"/>
  <c r="D73" i="16"/>
  <c r="D74" i="16"/>
  <c r="D75" i="16"/>
  <c r="D76" i="16"/>
  <c r="D77" i="16"/>
  <c r="D78" i="16"/>
  <c r="D79" i="16"/>
  <c r="D80" i="1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122" i="16"/>
  <c r="D123" i="16"/>
  <c r="D124" i="16"/>
  <c r="D125" i="16"/>
  <c r="D126" i="16"/>
  <c r="D127" i="16"/>
  <c r="D128" i="16"/>
  <c r="D129" i="16"/>
  <c r="D130" i="16"/>
  <c r="D3" i="16"/>
  <c r="B7" i="16"/>
  <c r="B6" i="46" s="1"/>
  <c r="B11" i="16"/>
  <c r="B10" i="46" s="1"/>
  <c r="B15" i="16"/>
  <c r="B15" i="36" s="1"/>
  <c r="B19" i="16"/>
  <c r="B19" i="36" s="1"/>
  <c r="B23" i="16"/>
  <c r="B22" i="46" s="1"/>
  <c r="B27" i="16"/>
  <c r="B27" i="36" s="1"/>
  <c r="B31" i="16"/>
  <c r="B31" i="36" s="1"/>
  <c r="B35" i="16"/>
  <c r="B35" i="36" s="1"/>
  <c r="B39" i="16"/>
  <c r="B39" i="36" s="1"/>
  <c r="B43" i="16"/>
  <c r="B43" i="36" s="1"/>
  <c r="B47" i="16"/>
  <c r="B46" i="46" s="1"/>
  <c r="B51" i="16"/>
  <c r="B51" i="36" s="1"/>
  <c r="B55" i="16"/>
  <c r="B55" i="36" s="1"/>
  <c r="B59" i="16"/>
  <c r="B63" i="16"/>
  <c r="B63" i="36" s="1"/>
  <c r="B67" i="16"/>
  <c r="B67" i="36" s="1"/>
  <c r="B71" i="16"/>
  <c r="B71" i="36" s="1"/>
  <c r="B75" i="16"/>
  <c r="B75" i="36" s="1"/>
  <c r="B79" i="16"/>
  <c r="B79" i="36" s="1"/>
  <c r="B83" i="16"/>
  <c r="B83" i="36" s="1"/>
  <c r="B87" i="16"/>
  <c r="B87" i="36" s="1"/>
  <c r="B91" i="16"/>
  <c r="B90" i="46" s="1"/>
  <c r="B95" i="16"/>
  <c r="B94" i="46" s="1"/>
  <c r="B99" i="16"/>
  <c r="B99" i="36" s="1"/>
  <c r="B103" i="16"/>
  <c r="B102" i="46" s="1"/>
  <c r="B107" i="16"/>
  <c r="B107" i="36" s="1"/>
  <c r="B111" i="16"/>
  <c r="B111" i="36" s="1"/>
  <c r="B115" i="16"/>
  <c r="B119" i="16"/>
  <c r="B118" i="46" s="1"/>
  <c r="B123" i="16"/>
  <c r="B122" i="46" s="1"/>
  <c r="B127" i="16"/>
  <c r="B127" i="36" s="1"/>
  <c r="B59" i="36"/>
  <c r="B115" i="36"/>
  <c r="B3" i="16"/>
  <c r="B34" i="46"/>
  <c r="B62" i="46"/>
  <c r="B74" i="46"/>
  <c r="B11" i="36"/>
  <c r="B119" i="36"/>
  <c r="B123" i="36"/>
  <c r="D4" i="42"/>
  <c r="B18" i="46" l="1"/>
  <c r="B86" i="46"/>
  <c r="B50" i="46"/>
  <c r="B91" i="36"/>
  <c r="B126" i="46"/>
  <c r="B7" i="36"/>
  <c r="B14" i="46"/>
  <c r="B66" i="46"/>
  <c r="B95" i="36"/>
  <c r="B70" i="46"/>
  <c r="B30" i="46"/>
  <c r="B42" i="46"/>
  <c r="B98" i="46"/>
  <c r="B47" i="36"/>
  <c r="B106" i="46"/>
  <c r="B38" i="46"/>
  <c r="B26" i="46"/>
  <c r="B78" i="46"/>
  <c r="B103" i="36"/>
  <c r="B110" i="46"/>
  <c r="B58" i="46"/>
  <c r="B54" i="46"/>
  <c r="B114" i="46"/>
  <c r="B23" i="36"/>
  <c r="B82" i="46"/>
  <c r="B2" i="46"/>
  <c r="B3" i="36"/>
  <c r="B128" i="42"/>
  <c r="B124" i="42"/>
  <c r="B120" i="42"/>
  <c r="B116" i="42"/>
  <c r="B112" i="42"/>
  <c r="B108" i="42"/>
  <c r="B104" i="42"/>
  <c r="B100" i="42"/>
  <c r="B96" i="42"/>
  <c r="B92" i="42"/>
  <c r="B88" i="42"/>
  <c r="B84" i="42"/>
  <c r="B80" i="42"/>
  <c r="B76" i="42"/>
  <c r="B72" i="42"/>
  <c r="B68" i="42"/>
  <c r="B64" i="42"/>
  <c r="B60" i="42"/>
  <c r="B56" i="42"/>
  <c r="B52" i="42"/>
  <c r="B48" i="42"/>
  <c r="B44" i="42"/>
  <c r="B40" i="42"/>
  <c r="B36" i="42"/>
  <c r="B32" i="42"/>
  <c r="B28" i="42"/>
  <c r="B24" i="42"/>
  <c r="B20" i="42"/>
  <c r="B16" i="42"/>
  <c r="B12" i="42"/>
  <c r="B8" i="42"/>
  <c r="L131" i="44" a="1"/>
  <c r="L131" i="44" s="1"/>
  <c r="L130" i="44" a="1"/>
  <c r="L130" i="44" s="1"/>
  <c r="L129" i="44" a="1"/>
  <c r="L129" i="44" s="1"/>
  <c r="L128" i="44" a="1"/>
  <c r="L128" i="44" s="1"/>
  <c r="L127" i="44" a="1"/>
  <c r="L127" i="44" s="1"/>
  <c r="L126" i="44" a="1"/>
  <c r="L126" i="44" s="1"/>
  <c r="L125" i="44" a="1"/>
  <c r="L125" i="44" s="1"/>
  <c r="L124" i="44" a="1"/>
  <c r="L124" i="44" s="1"/>
  <c r="L123" i="44" a="1"/>
  <c r="L123" i="44" s="1"/>
  <c r="L122" i="44" a="1"/>
  <c r="L122" i="44" s="1"/>
  <c r="L121" i="44" a="1"/>
  <c r="L121" i="44" s="1"/>
  <c r="L120" i="44" a="1"/>
  <c r="L120" i="44" s="1"/>
  <c r="L119" i="44" a="1"/>
  <c r="L119" i="44" s="1"/>
  <c r="L118" i="44" a="1"/>
  <c r="L118" i="44" s="1"/>
  <c r="L117" i="44" a="1"/>
  <c r="L117" i="44" s="1"/>
  <c r="L116" i="44" a="1"/>
  <c r="L116" i="44" s="1"/>
  <c r="L115" i="44" a="1"/>
  <c r="L115" i="44" s="1"/>
  <c r="L114" i="44" a="1"/>
  <c r="L114" i="44" s="1"/>
  <c r="L113" i="44" a="1"/>
  <c r="L113" i="44" s="1"/>
  <c r="L112" i="44" a="1"/>
  <c r="L112" i="44" s="1"/>
  <c r="L111" i="44" a="1"/>
  <c r="L111" i="44" s="1"/>
  <c r="L110" i="44" a="1"/>
  <c r="L110" i="44" s="1"/>
  <c r="L109" i="44" a="1"/>
  <c r="L109" i="44" s="1"/>
  <c r="L108" i="44" a="1"/>
  <c r="L108" i="44" s="1"/>
  <c r="L107" i="44" a="1"/>
  <c r="L107" i="44" s="1"/>
  <c r="L106" i="44" a="1"/>
  <c r="L106" i="44" s="1"/>
  <c r="L105" i="44" a="1"/>
  <c r="L105" i="44" s="1"/>
  <c r="L104" i="44" a="1"/>
  <c r="L104" i="44" s="1"/>
  <c r="L103" i="44" a="1"/>
  <c r="L103" i="44" s="1"/>
  <c r="L102" i="44" a="1"/>
  <c r="L102" i="44" s="1"/>
  <c r="L101" i="44" a="1"/>
  <c r="L101" i="44" s="1"/>
  <c r="L100" i="44" a="1"/>
  <c r="L100" i="44" s="1"/>
  <c r="L99" i="44" a="1"/>
  <c r="L99" i="44" s="1"/>
  <c r="L98" i="44" a="1"/>
  <c r="L98" i="44" s="1"/>
  <c r="L97" i="44" a="1"/>
  <c r="L97" i="44" s="1"/>
  <c r="L96" i="44" a="1"/>
  <c r="L96" i="44" s="1"/>
  <c r="L95" i="44" a="1"/>
  <c r="L95" i="44" s="1"/>
  <c r="L94" i="44" a="1"/>
  <c r="L94" i="44" s="1"/>
  <c r="L93" i="44" a="1"/>
  <c r="L93" i="44" s="1"/>
  <c r="L92" i="44" a="1"/>
  <c r="L92" i="44" s="1"/>
  <c r="L91" i="44" a="1"/>
  <c r="L91" i="44" s="1"/>
  <c r="L90" i="44" a="1"/>
  <c r="L90" i="44" s="1"/>
  <c r="L89" i="44" a="1"/>
  <c r="L89" i="44" s="1"/>
  <c r="L88" i="44" a="1"/>
  <c r="L88" i="44" s="1"/>
  <c r="L87" i="44" a="1"/>
  <c r="L87" i="44" s="1"/>
  <c r="L86" i="44" a="1"/>
  <c r="L86" i="44" s="1"/>
  <c r="L85" i="44" a="1"/>
  <c r="L85" i="44" s="1"/>
  <c r="L84" i="44" a="1"/>
  <c r="L84" i="44" s="1"/>
  <c r="L83" i="44" a="1"/>
  <c r="L83" i="44" s="1"/>
  <c r="L82" i="44" a="1"/>
  <c r="L82" i="44" s="1"/>
  <c r="L81" i="44" a="1"/>
  <c r="L81" i="44" s="1"/>
  <c r="L80" i="44" a="1"/>
  <c r="L80" i="44" s="1"/>
  <c r="L79" i="44" a="1"/>
  <c r="L79" i="44" s="1"/>
  <c r="L78" i="44" a="1"/>
  <c r="L78" i="44" s="1"/>
  <c r="L77" i="44" a="1"/>
  <c r="L77" i="44" s="1"/>
  <c r="L76" i="44" a="1"/>
  <c r="L76" i="44" s="1"/>
  <c r="L75" i="44" a="1"/>
  <c r="L75" i="44" s="1"/>
  <c r="L74" i="44" a="1"/>
  <c r="L74" i="44" s="1"/>
  <c r="L73" i="44" a="1"/>
  <c r="L73" i="44" s="1"/>
  <c r="L72" i="44" a="1"/>
  <c r="L72" i="44" s="1"/>
  <c r="L71" i="44" a="1"/>
  <c r="L71" i="44" s="1"/>
  <c r="L70" i="44" a="1"/>
  <c r="L70" i="44" s="1"/>
  <c r="L69" i="44" a="1"/>
  <c r="L69" i="44" s="1"/>
  <c r="L68" i="44" a="1"/>
  <c r="L68" i="44" s="1"/>
  <c r="L67" i="44" a="1"/>
  <c r="L67" i="44" s="1"/>
  <c r="L66" i="44" a="1"/>
  <c r="L66" i="44" s="1"/>
  <c r="L65" i="44" a="1"/>
  <c r="L65" i="44" s="1"/>
  <c r="L64" i="44" a="1"/>
  <c r="L64" i="44" s="1"/>
  <c r="L63" i="44" a="1"/>
  <c r="L63" i="44" s="1"/>
  <c r="L62" i="44" a="1"/>
  <c r="L62" i="44" s="1"/>
  <c r="L61" i="44" a="1"/>
  <c r="L61" i="44" s="1"/>
  <c r="L60" i="44" a="1"/>
  <c r="L60" i="44" s="1"/>
  <c r="L59" i="44" a="1"/>
  <c r="L59" i="44" s="1"/>
  <c r="L58" i="44" a="1"/>
  <c r="L58" i="44" s="1"/>
  <c r="L57" i="44" a="1"/>
  <c r="L57" i="44" s="1"/>
  <c r="L56" i="44" a="1"/>
  <c r="L56" i="44" s="1"/>
  <c r="L55" i="44" a="1"/>
  <c r="L55" i="44" s="1"/>
  <c r="L54" i="44" a="1"/>
  <c r="L54" i="44" s="1"/>
  <c r="L53" i="44" a="1"/>
  <c r="L53" i="44" s="1"/>
  <c r="L52" i="44" a="1"/>
  <c r="L52" i="44" s="1"/>
  <c r="L51" i="44" a="1"/>
  <c r="L51" i="44" s="1"/>
  <c r="L50" i="44" a="1"/>
  <c r="L50" i="44" s="1"/>
  <c r="L49" i="44" a="1"/>
  <c r="L49" i="44" s="1"/>
  <c r="L48" i="44" a="1"/>
  <c r="L48" i="44" s="1"/>
  <c r="L47" i="44" a="1"/>
  <c r="L47" i="44" s="1"/>
  <c r="L46" i="44" a="1"/>
  <c r="L46" i="44" s="1"/>
  <c r="L45" i="44" a="1"/>
  <c r="L45" i="44" s="1"/>
  <c r="L44" i="44" a="1"/>
  <c r="L44" i="44" s="1"/>
  <c r="L43" i="44" a="1"/>
  <c r="L43" i="44" s="1"/>
  <c r="L42" i="44" a="1"/>
  <c r="L42" i="44" s="1"/>
  <c r="L41" i="44" a="1"/>
  <c r="L41" i="44" s="1"/>
  <c r="L40" i="44" a="1"/>
  <c r="L40" i="44" s="1"/>
  <c r="L39" i="44" a="1"/>
  <c r="L39" i="44" s="1"/>
  <c r="L38" i="44" a="1"/>
  <c r="L38" i="44" s="1"/>
  <c r="L37" i="44" a="1"/>
  <c r="L37" i="44" s="1"/>
  <c r="L36" i="44" a="1"/>
  <c r="L36" i="44" s="1"/>
  <c r="L35" i="44" a="1"/>
  <c r="L35" i="44" s="1"/>
  <c r="L34" i="44" a="1"/>
  <c r="L34" i="44" s="1"/>
  <c r="L33" i="44" a="1"/>
  <c r="L33" i="44" s="1"/>
  <c r="L32" i="44" a="1"/>
  <c r="L32" i="44" s="1"/>
  <c r="L31" i="44" a="1"/>
  <c r="L31" i="44" s="1"/>
  <c r="L30" i="44" a="1"/>
  <c r="L30" i="44" s="1"/>
  <c r="L29" i="44" a="1"/>
  <c r="L29" i="44" s="1"/>
  <c r="L28" i="44" a="1"/>
  <c r="L28" i="44" s="1"/>
  <c r="L27" i="44" a="1"/>
  <c r="L27" i="44" s="1"/>
  <c r="L26" i="44" a="1"/>
  <c r="L26" i="44" s="1"/>
  <c r="L25" i="44" a="1"/>
  <c r="L25" i="44" s="1"/>
  <c r="L24" i="44" a="1"/>
  <c r="L24" i="44" s="1"/>
  <c r="L23" i="44" a="1"/>
  <c r="L23" i="44" s="1"/>
  <c r="L22" i="44" a="1"/>
  <c r="L22" i="44" s="1"/>
  <c r="L21" i="44" a="1"/>
  <c r="L21" i="44" s="1"/>
  <c r="L20" i="44" a="1"/>
  <c r="L20" i="44" s="1"/>
  <c r="L19" i="44" a="1"/>
  <c r="L19" i="44" s="1"/>
  <c r="L18" i="44" a="1"/>
  <c r="L18" i="44" s="1"/>
  <c r="L17" i="44" a="1"/>
  <c r="L17" i="44" s="1"/>
  <c r="L16" i="44" a="1"/>
  <c r="L16" i="44" s="1"/>
  <c r="L15" i="44" a="1"/>
  <c r="L15" i="44" s="1"/>
  <c r="L14" i="44" a="1"/>
  <c r="L14" i="44" s="1"/>
  <c r="L13" i="44" a="1"/>
  <c r="L13" i="44" s="1"/>
  <c r="L12" i="44" a="1"/>
  <c r="L12" i="44" s="1"/>
  <c r="L11" i="44" a="1"/>
  <c r="L11" i="44" s="1"/>
  <c r="L10" i="44" a="1"/>
  <c r="L10" i="44" s="1"/>
  <c r="L9" i="44" a="1"/>
  <c r="L9" i="44" s="1"/>
  <c r="L8" i="44" a="1"/>
  <c r="L8" i="44" s="1"/>
  <c r="L7" i="44" a="1"/>
  <c r="L7" i="44" s="1"/>
  <c r="L6" i="44" a="1"/>
  <c r="L6" i="44" s="1"/>
  <c r="L5" i="44" a="1"/>
  <c r="L5" i="44" s="1"/>
  <c r="L4" i="44" a="1"/>
  <c r="L4" i="44" s="1"/>
  <c r="L5" i="43" a="1"/>
  <c r="L5" i="43" s="1"/>
  <c r="L6" i="43" a="1"/>
  <c r="L6" i="43" s="1"/>
  <c r="L7" i="43" a="1"/>
  <c r="L7" i="43" s="1"/>
  <c r="L8" i="43" a="1"/>
  <c r="L8" i="43" s="1"/>
  <c r="L9" i="43" a="1"/>
  <c r="L9" i="43" s="1"/>
  <c r="L10" i="43" a="1"/>
  <c r="L10" i="43" s="1"/>
  <c r="L11" i="43" a="1"/>
  <c r="L11" i="43" s="1"/>
  <c r="L12" i="43" a="1"/>
  <c r="L12" i="43" s="1"/>
  <c r="L13" i="43" a="1"/>
  <c r="L13" i="43" s="1"/>
  <c r="L14" i="43" a="1"/>
  <c r="L14" i="43"/>
  <c r="L15" i="43" a="1"/>
  <c r="L15" i="43" s="1"/>
  <c r="L16" i="43" a="1"/>
  <c r="L16" i="43" s="1"/>
  <c r="L17" i="43" a="1"/>
  <c r="L17" i="43" s="1"/>
  <c r="L18" i="43" a="1"/>
  <c r="L18" i="43" s="1"/>
  <c r="L19" i="43" a="1"/>
  <c r="L19" i="43"/>
  <c r="L20" i="43" a="1"/>
  <c r="L20" i="43" s="1"/>
  <c r="L21" i="43" a="1"/>
  <c r="L21" i="43" s="1"/>
  <c r="L22" i="43" a="1"/>
  <c r="L22" i="43"/>
  <c r="L23" i="43" a="1"/>
  <c r="L23" i="43" s="1"/>
  <c r="L24" i="43" a="1"/>
  <c r="L24" i="43" s="1"/>
  <c r="L25" i="43" a="1"/>
  <c r="L25" i="43" s="1"/>
  <c r="L26" i="43" a="1"/>
  <c r="L26" i="43" s="1"/>
  <c r="L27" i="43" a="1"/>
  <c r="L27" i="43" s="1"/>
  <c r="L28" i="43" a="1"/>
  <c r="L28" i="43" s="1"/>
  <c r="L29" i="43" a="1"/>
  <c r="L29" i="43" s="1"/>
  <c r="L30" i="43" a="1"/>
  <c r="L30" i="43" s="1"/>
  <c r="L31" i="43" a="1"/>
  <c r="L31" i="43"/>
  <c r="L32" i="43" a="1"/>
  <c r="L32" i="43" s="1"/>
  <c r="L33" i="43" a="1"/>
  <c r="L33" i="43" s="1"/>
  <c r="L34" i="43" a="1"/>
  <c r="L34" i="43" s="1"/>
  <c r="L35" i="43" a="1"/>
  <c r="L35" i="43" s="1"/>
  <c r="L36" i="43" a="1"/>
  <c r="L36" i="43"/>
  <c r="L37" i="43" a="1"/>
  <c r="L37" i="43" s="1"/>
  <c r="L38" i="43" a="1"/>
  <c r="L38" i="43" s="1"/>
  <c r="L39" i="43" a="1"/>
  <c r="L39" i="43" s="1"/>
  <c r="L40" i="43" a="1"/>
  <c r="L40" i="43" s="1"/>
  <c r="L41" i="43" a="1"/>
  <c r="L41" i="43" s="1"/>
  <c r="L42" i="43" a="1"/>
  <c r="L42" i="43" s="1"/>
  <c r="L43" i="43" a="1"/>
  <c r="L43" i="43" s="1"/>
  <c r="L44" i="43" a="1"/>
  <c r="L44" i="43" s="1"/>
  <c r="L45" i="43" a="1"/>
  <c r="L45" i="43" s="1"/>
  <c r="L46" i="43" a="1"/>
  <c r="L46" i="43" s="1"/>
  <c r="L47" i="43" a="1"/>
  <c r="L47" i="43"/>
  <c r="L48" i="43" a="1"/>
  <c r="L48" i="43" s="1"/>
  <c r="L49" i="43" a="1"/>
  <c r="L49" i="43" s="1"/>
  <c r="L50" i="43" a="1"/>
  <c r="L50" i="43" s="1"/>
  <c r="L51" i="43" a="1"/>
  <c r="L51" i="43" s="1"/>
  <c r="L52" i="43" a="1"/>
  <c r="L52" i="43"/>
  <c r="L53" i="43" a="1"/>
  <c r="L53" i="43" s="1"/>
  <c r="L54" i="43" a="1"/>
  <c r="L54" i="43" s="1"/>
  <c r="L55" i="43" a="1"/>
  <c r="L55" i="43" s="1"/>
  <c r="L56" i="43" a="1"/>
  <c r="L56" i="43" s="1"/>
  <c r="L57" i="43" a="1"/>
  <c r="L57" i="43" s="1"/>
  <c r="L58" i="43" a="1"/>
  <c r="L58" i="43" s="1"/>
  <c r="L59" i="43" a="1"/>
  <c r="L59" i="43" s="1"/>
  <c r="L60" i="43" a="1"/>
  <c r="L60" i="43"/>
  <c r="L61" i="43" a="1"/>
  <c r="L61" i="43" s="1"/>
  <c r="L62" i="43" a="1"/>
  <c r="L62" i="43" s="1"/>
  <c r="L63" i="43" a="1"/>
  <c r="L63" i="43"/>
  <c r="L64" i="43" a="1"/>
  <c r="L64" i="43" s="1"/>
  <c r="L65" i="43" a="1"/>
  <c r="L65" i="43" s="1"/>
  <c r="L66" i="43" a="1"/>
  <c r="L66" i="43" s="1"/>
  <c r="L67" i="43" a="1"/>
  <c r="L67" i="43" s="1"/>
  <c r="L68" i="43" a="1"/>
  <c r="L68" i="43" s="1"/>
  <c r="L69" i="43" a="1"/>
  <c r="L69" i="43" s="1"/>
  <c r="L70" i="43" a="1"/>
  <c r="L70" i="43" s="1"/>
  <c r="L71" i="43" a="1"/>
  <c r="L71" i="43" s="1"/>
  <c r="L72" i="43" a="1"/>
  <c r="L72" i="43" s="1"/>
  <c r="L73" i="43" a="1"/>
  <c r="L73" i="43" s="1"/>
  <c r="L74" i="43" a="1"/>
  <c r="L74" i="43" s="1"/>
  <c r="L75" i="43" a="1"/>
  <c r="L75" i="43" s="1"/>
  <c r="L76" i="43" a="1"/>
  <c r="L76" i="43" s="1"/>
  <c r="L77" i="43" a="1"/>
  <c r="L77" i="43" s="1"/>
  <c r="L78" i="43" a="1"/>
  <c r="L78" i="43" s="1"/>
  <c r="L79" i="43" a="1"/>
  <c r="L79" i="43" s="1"/>
  <c r="L80" i="43" a="1"/>
  <c r="L80" i="43" s="1"/>
  <c r="L81" i="43" a="1"/>
  <c r="L81" i="43" s="1"/>
  <c r="L82" i="43" a="1"/>
  <c r="L82" i="43" s="1"/>
  <c r="L83" i="43" a="1"/>
  <c r="L83" i="43" s="1"/>
  <c r="L84" i="43" a="1"/>
  <c r="L84" i="43" s="1"/>
  <c r="L85" i="43" a="1"/>
  <c r="L85" i="43" s="1"/>
  <c r="L86" i="43" a="1"/>
  <c r="L86" i="43" s="1"/>
  <c r="L87" i="43" a="1"/>
  <c r="L87" i="43" s="1"/>
  <c r="L88" i="43" a="1"/>
  <c r="L88" i="43" s="1"/>
  <c r="L89" i="43" a="1"/>
  <c r="L89" i="43" s="1"/>
  <c r="L90" i="43" a="1"/>
  <c r="L90" i="43" s="1"/>
  <c r="L91" i="43" a="1"/>
  <c r="L91" i="43" s="1"/>
  <c r="L92" i="43" a="1"/>
  <c r="L92" i="43" s="1"/>
  <c r="L93" i="43" a="1"/>
  <c r="L93" i="43" s="1"/>
  <c r="L94" i="43" a="1"/>
  <c r="L94" i="43" s="1"/>
  <c r="L95" i="43" a="1"/>
  <c r="L95" i="43" s="1"/>
  <c r="L96" i="43" a="1"/>
  <c r="L96" i="43" s="1"/>
  <c r="L97" i="43" a="1"/>
  <c r="L97" i="43" s="1"/>
  <c r="L98" i="43" a="1"/>
  <c r="L98" i="43" s="1"/>
  <c r="L99" i="43" a="1"/>
  <c r="L99" i="43" s="1"/>
  <c r="L100" i="43" a="1"/>
  <c r="L100" i="43"/>
  <c r="L101" i="43" a="1"/>
  <c r="L101" i="43" s="1"/>
  <c r="L102" i="43" a="1"/>
  <c r="L102" i="43" s="1"/>
  <c r="L103" i="43" a="1"/>
  <c r="L103" i="43" s="1"/>
  <c r="L104" i="43" a="1"/>
  <c r="L104" i="43" s="1"/>
  <c r="L105" i="43" a="1"/>
  <c r="L105" i="43" s="1"/>
  <c r="L106" i="43" a="1"/>
  <c r="L106" i="43" s="1"/>
  <c r="L107" i="43" a="1"/>
  <c r="L107" i="43" s="1"/>
  <c r="L108" i="43" a="1"/>
  <c r="L108" i="43" s="1"/>
  <c r="L109" i="43" a="1"/>
  <c r="L109" i="43" s="1"/>
  <c r="L110" i="43" a="1"/>
  <c r="L110" i="43" s="1"/>
  <c r="L111" i="43" a="1"/>
  <c r="L111" i="43" s="1"/>
  <c r="L112" i="43" a="1"/>
  <c r="L112" i="43" s="1"/>
  <c r="L113" i="43" a="1"/>
  <c r="L113" i="43" s="1"/>
  <c r="L114" i="43" a="1"/>
  <c r="L114" i="43" s="1"/>
  <c r="L115" i="43" a="1"/>
  <c r="L115" i="43" s="1"/>
  <c r="L116" i="43" a="1"/>
  <c r="L116" i="43"/>
  <c r="L117" i="43" a="1"/>
  <c r="L117" i="43" s="1"/>
  <c r="L118" i="43" a="1"/>
  <c r="L118" i="43" s="1"/>
  <c r="L119" i="43" a="1"/>
  <c r="L119" i="43" s="1"/>
  <c r="L120" i="43" a="1"/>
  <c r="L120" i="43" s="1"/>
  <c r="L121" i="43" a="1"/>
  <c r="L121" i="43" s="1"/>
  <c r="L122" i="43" a="1"/>
  <c r="L122" i="43" s="1"/>
  <c r="L123" i="43" a="1"/>
  <c r="L123" i="43" s="1"/>
  <c r="L124" i="43" a="1"/>
  <c r="L124" i="43" s="1"/>
  <c r="L125" i="43" a="1"/>
  <c r="L125" i="43" s="1"/>
  <c r="L126" i="43" a="1"/>
  <c r="L126" i="43" s="1"/>
  <c r="L127" i="43" a="1"/>
  <c r="L127" i="43" s="1"/>
  <c r="L128" i="43" a="1"/>
  <c r="L128" i="43" s="1"/>
  <c r="L129" i="43" a="1"/>
  <c r="L129" i="43" s="1"/>
  <c r="L130" i="43" a="1"/>
  <c r="L130" i="43" s="1"/>
  <c r="L131" i="43" a="1"/>
  <c r="L131" i="43" s="1"/>
  <c r="L4" i="43" a="1"/>
  <c r="L4" i="43" s="1"/>
  <c r="M131" i="44" l="1"/>
  <c r="D131" i="44"/>
  <c r="M130" i="44"/>
  <c r="D130" i="44"/>
  <c r="M129" i="44"/>
  <c r="D129" i="44"/>
  <c r="M128" i="44"/>
  <c r="D128" i="44"/>
  <c r="M127" i="44"/>
  <c r="D127" i="44"/>
  <c r="M126" i="44"/>
  <c r="D126" i="44"/>
  <c r="M125" i="44"/>
  <c r="D125" i="44"/>
  <c r="M124" i="44"/>
  <c r="D124" i="44"/>
  <c r="M123" i="44"/>
  <c r="D123" i="44"/>
  <c r="M122" i="44"/>
  <c r="D122" i="44"/>
  <c r="M121" i="44"/>
  <c r="D121" i="44"/>
  <c r="M120" i="44"/>
  <c r="D120" i="44"/>
  <c r="M119" i="44"/>
  <c r="D119" i="44"/>
  <c r="M118" i="44"/>
  <c r="D118" i="44"/>
  <c r="M117" i="44"/>
  <c r="D117" i="44"/>
  <c r="M116" i="44"/>
  <c r="D116" i="44"/>
  <c r="M115" i="44"/>
  <c r="D115" i="44"/>
  <c r="M114" i="44"/>
  <c r="D114" i="44"/>
  <c r="M113" i="44"/>
  <c r="D113" i="44"/>
  <c r="M112" i="44"/>
  <c r="D112" i="44"/>
  <c r="M111" i="44"/>
  <c r="D111" i="44"/>
  <c r="M110" i="44"/>
  <c r="D110" i="44"/>
  <c r="M109" i="44"/>
  <c r="D109" i="44"/>
  <c r="M108" i="44"/>
  <c r="D108" i="44"/>
  <c r="M107" i="44"/>
  <c r="D107" i="44"/>
  <c r="M106" i="44"/>
  <c r="D106" i="44"/>
  <c r="M105" i="44"/>
  <c r="D105" i="44"/>
  <c r="M104" i="44"/>
  <c r="D104" i="44"/>
  <c r="M103" i="44"/>
  <c r="D103" i="44"/>
  <c r="M102" i="44"/>
  <c r="D102" i="44"/>
  <c r="M101" i="44"/>
  <c r="D101" i="44"/>
  <c r="M100" i="44"/>
  <c r="D100" i="44"/>
  <c r="M99" i="44"/>
  <c r="D99" i="44"/>
  <c r="M98" i="44"/>
  <c r="D98" i="44"/>
  <c r="M97" i="44"/>
  <c r="D97" i="44"/>
  <c r="M96" i="44"/>
  <c r="D96" i="44"/>
  <c r="M95" i="44"/>
  <c r="D95" i="44"/>
  <c r="M94" i="44"/>
  <c r="D94" i="44"/>
  <c r="M93" i="44"/>
  <c r="D93" i="44"/>
  <c r="M92" i="44"/>
  <c r="D92" i="44"/>
  <c r="M91" i="44"/>
  <c r="D91" i="44"/>
  <c r="M90" i="44"/>
  <c r="D90" i="44"/>
  <c r="M89" i="44"/>
  <c r="D89" i="44"/>
  <c r="M88" i="44"/>
  <c r="D88" i="44"/>
  <c r="M87" i="44"/>
  <c r="D87" i="44"/>
  <c r="M86" i="44"/>
  <c r="D86" i="44"/>
  <c r="M85" i="44"/>
  <c r="D85" i="44"/>
  <c r="M84" i="44"/>
  <c r="D84" i="44"/>
  <c r="M83" i="44"/>
  <c r="D83" i="44"/>
  <c r="M82" i="44"/>
  <c r="D82" i="44"/>
  <c r="M81" i="44"/>
  <c r="D81" i="44"/>
  <c r="M80" i="44"/>
  <c r="D80" i="44"/>
  <c r="M79" i="44"/>
  <c r="D79" i="44"/>
  <c r="M78" i="44"/>
  <c r="D78" i="44"/>
  <c r="M77" i="44"/>
  <c r="D77" i="44"/>
  <c r="M76" i="44"/>
  <c r="D76" i="44"/>
  <c r="M75" i="44"/>
  <c r="D75" i="44"/>
  <c r="M74" i="44"/>
  <c r="D74" i="44"/>
  <c r="M73" i="44"/>
  <c r="D73" i="44"/>
  <c r="M72" i="44"/>
  <c r="D72" i="44"/>
  <c r="M71" i="44"/>
  <c r="D71" i="44"/>
  <c r="M70" i="44"/>
  <c r="D70" i="44"/>
  <c r="M69" i="44"/>
  <c r="D69" i="44"/>
  <c r="M68" i="44"/>
  <c r="D68" i="44"/>
  <c r="M67" i="44"/>
  <c r="D67" i="44"/>
  <c r="M66" i="44"/>
  <c r="D66" i="44"/>
  <c r="M65" i="44"/>
  <c r="D65" i="44"/>
  <c r="M64" i="44"/>
  <c r="D64" i="44"/>
  <c r="M63" i="44"/>
  <c r="D63" i="44"/>
  <c r="M62" i="44"/>
  <c r="D62" i="44"/>
  <c r="M61" i="44"/>
  <c r="D61" i="44"/>
  <c r="M60" i="44"/>
  <c r="D60" i="44"/>
  <c r="M59" i="44"/>
  <c r="D59" i="44"/>
  <c r="M58" i="44"/>
  <c r="D58" i="44"/>
  <c r="M57" i="44"/>
  <c r="D57" i="44"/>
  <c r="M56" i="44"/>
  <c r="D56" i="44"/>
  <c r="M55" i="44"/>
  <c r="D55" i="44"/>
  <c r="M54" i="44"/>
  <c r="D54" i="44"/>
  <c r="M53" i="44"/>
  <c r="D53" i="44"/>
  <c r="M52" i="44"/>
  <c r="D52" i="44"/>
  <c r="M51" i="44"/>
  <c r="D51" i="44"/>
  <c r="M50" i="44"/>
  <c r="D50" i="44"/>
  <c r="M49" i="44"/>
  <c r="D49" i="44"/>
  <c r="M48" i="44"/>
  <c r="D48" i="44"/>
  <c r="M47" i="44"/>
  <c r="D47" i="44"/>
  <c r="M46" i="44"/>
  <c r="D46" i="44"/>
  <c r="M45" i="44"/>
  <c r="D45" i="44"/>
  <c r="M44" i="44"/>
  <c r="D44" i="44"/>
  <c r="M43" i="44"/>
  <c r="D43" i="44"/>
  <c r="M42" i="44"/>
  <c r="D42" i="44"/>
  <c r="M41" i="44"/>
  <c r="D41" i="44"/>
  <c r="M40" i="44"/>
  <c r="D40" i="44"/>
  <c r="D4" i="44"/>
  <c r="M4" i="44"/>
  <c r="N46" i="44" s="1"/>
  <c r="B46" i="44" s="1" a="1"/>
  <c r="B46" i="44" s="1"/>
  <c r="D5" i="44"/>
  <c r="M5" i="44"/>
  <c r="D6" i="44"/>
  <c r="M6" i="44"/>
  <c r="D7" i="44"/>
  <c r="M7" i="44"/>
  <c r="D8" i="44"/>
  <c r="M8" i="44"/>
  <c r="D9" i="44"/>
  <c r="M9" i="44"/>
  <c r="D10" i="44"/>
  <c r="M10" i="44"/>
  <c r="D11" i="44"/>
  <c r="M11" i="44"/>
  <c r="D12" i="44"/>
  <c r="M12" i="44"/>
  <c r="D13" i="44"/>
  <c r="M13" i="44"/>
  <c r="D14" i="44"/>
  <c r="M14" i="44"/>
  <c r="D15" i="44"/>
  <c r="M15" i="44"/>
  <c r="D16" i="44"/>
  <c r="M16" i="44"/>
  <c r="D17" i="44"/>
  <c r="M17" i="44"/>
  <c r="D18" i="44"/>
  <c r="M18" i="44"/>
  <c r="D19" i="44"/>
  <c r="M19" i="44"/>
  <c r="D20" i="44"/>
  <c r="M20" i="44"/>
  <c r="D21" i="44"/>
  <c r="M21" i="44"/>
  <c r="D22" i="44"/>
  <c r="M22" i="44"/>
  <c r="D23" i="44"/>
  <c r="M23" i="44"/>
  <c r="D24" i="44"/>
  <c r="M24" i="44"/>
  <c r="D25" i="44"/>
  <c r="M25" i="44"/>
  <c r="D26" i="44"/>
  <c r="M26" i="44"/>
  <c r="D27" i="44"/>
  <c r="M27" i="44"/>
  <c r="D28" i="44"/>
  <c r="M28" i="44"/>
  <c r="D29" i="44"/>
  <c r="M29" i="44"/>
  <c r="D30" i="44"/>
  <c r="M30" i="44"/>
  <c r="D31" i="44"/>
  <c r="M31" i="44"/>
  <c r="D32" i="44"/>
  <c r="M32" i="44"/>
  <c r="D33" i="44"/>
  <c r="M33" i="44"/>
  <c r="D34" i="44"/>
  <c r="M34" i="44"/>
  <c r="D35" i="44"/>
  <c r="M35" i="44"/>
  <c r="D36" i="44"/>
  <c r="M36" i="44"/>
  <c r="D37" i="44"/>
  <c r="M37" i="44"/>
  <c r="D38" i="44"/>
  <c r="M38" i="44"/>
  <c r="D39" i="44"/>
  <c r="M39" i="44"/>
  <c r="M131" i="43"/>
  <c r="D131" i="43"/>
  <c r="M130" i="43"/>
  <c r="D130" i="43"/>
  <c r="M129" i="43"/>
  <c r="D129" i="43"/>
  <c r="M128" i="43"/>
  <c r="D128" i="43"/>
  <c r="M127" i="43"/>
  <c r="D127" i="43"/>
  <c r="M126" i="43"/>
  <c r="D126" i="43"/>
  <c r="M125" i="43"/>
  <c r="D125" i="43"/>
  <c r="M124" i="43"/>
  <c r="D124" i="43"/>
  <c r="M123" i="43"/>
  <c r="D123" i="43"/>
  <c r="M122" i="43"/>
  <c r="D122" i="43"/>
  <c r="M121" i="43"/>
  <c r="D121" i="43"/>
  <c r="M120" i="43"/>
  <c r="D120" i="43"/>
  <c r="M119" i="43"/>
  <c r="D119" i="43"/>
  <c r="M118" i="43"/>
  <c r="D118" i="43"/>
  <c r="M117" i="43"/>
  <c r="N117" i="43"/>
  <c r="D117" i="43"/>
  <c r="M116" i="43"/>
  <c r="D116" i="43"/>
  <c r="M115" i="43"/>
  <c r="D115" i="43"/>
  <c r="M114" i="43"/>
  <c r="D114" i="43"/>
  <c r="M113" i="43"/>
  <c r="D113" i="43"/>
  <c r="M112" i="43"/>
  <c r="D112" i="43"/>
  <c r="M111" i="43"/>
  <c r="D111" i="43"/>
  <c r="M110" i="43"/>
  <c r="D110" i="43"/>
  <c r="M109" i="43"/>
  <c r="D109" i="43"/>
  <c r="M108" i="43"/>
  <c r="D108" i="43"/>
  <c r="M107" i="43"/>
  <c r="D107" i="43"/>
  <c r="M106" i="43"/>
  <c r="D106" i="43"/>
  <c r="M105" i="43"/>
  <c r="D105" i="43"/>
  <c r="M104" i="43"/>
  <c r="D104" i="43"/>
  <c r="M103" i="43"/>
  <c r="D103" i="43"/>
  <c r="M102" i="43"/>
  <c r="D102" i="43"/>
  <c r="M101" i="43"/>
  <c r="D101" i="43"/>
  <c r="M100" i="43"/>
  <c r="D100" i="43"/>
  <c r="M99" i="43"/>
  <c r="D99" i="43"/>
  <c r="M98" i="43"/>
  <c r="D98" i="43"/>
  <c r="M97" i="43"/>
  <c r="D97" i="43"/>
  <c r="M96" i="43"/>
  <c r="D96" i="43"/>
  <c r="M95" i="43"/>
  <c r="D95" i="43"/>
  <c r="M94" i="43"/>
  <c r="D94" i="43"/>
  <c r="M93" i="43"/>
  <c r="D93" i="43"/>
  <c r="M92" i="43"/>
  <c r="D92" i="43"/>
  <c r="M91" i="43"/>
  <c r="D91" i="43"/>
  <c r="M90" i="43"/>
  <c r="D90" i="43"/>
  <c r="M89" i="43"/>
  <c r="D89" i="43"/>
  <c r="M88" i="43"/>
  <c r="D88" i="43"/>
  <c r="M87" i="43"/>
  <c r="D87" i="43"/>
  <c r="M86" i="43"/>
  <c r="D86" i="43"/>
  <c r="M85" i="43"/>
  <c r="D85" i="43"/>
  <c r="M84" i="43"/>
  <c r="D84" i="43"/>
  <c r="M83" i="43"/>
  <c r="D83" i="43"/>
  <c r="M82" i="43"/>
  <c r="D82" i="43"/>
  <c r="M81" i="43"/>
  <c r="D81" i="43"/>
  <c r="M80" i="43"/>
  <c r="D80" i="43"/>
  <c r="M79" i="43"/>
  <c r="D79" i="43"/>
  <c r="M78" i="43"/>
  <c r="D78" i="43"/>
  <c r="M77" i="43"/>
  <c r="D77" i="43"/>
  <c r="M76" i="43"/>
  <c r="D76" i="43"/>
  <c r="M75" i="43"/>
  <c r="D75" i="43"/>
  <c r="M74" i="43"/>
  <c r="D74" i="43"/>
  <c r="M73" i="43"/>
  <c r="D73" i="43"/>
  <c r="M72" i="43"/>
  <c r="D72" i="43"/>
  <c r="M71" i="43"/>
  <c r="D71" i="43"/>
  <c r="M70" i="43"/>
  <c r="D70" i="43"/>
  <c r="M69" i="43"/>
  <c r="D69" i="43"/>
  <c r="M68" i="43"/>
  <c r="D68" i="43"/>
  <c r="M67" i="43"/>
  <c r="D67" i="43"/>
  <c r="M66" i="43"/>
  <c r="D66" i="43"/>
  <c r="M65" i="43"/>
  <c r="D65" i="43"/>
  <c r="M64" i="43"/>
  <c r="D64" i="43"/>
  <c r="M63" i="43"/>
  <c r="D63" i="43"/>
  <c r="M62" i="43"/>
  <c r="D62" i="43"/>
  <c r="M61" i="43"/>
  <c r="D61" i="43"/>
  <c r="M60" i="43"/>
  <c r="D60" i="43"/>
  <c r="M59" i="43"/>
  <c r="D59" i="43"/>
  <c r="M58" i="43"/>
  <c r="D58" i="43"/>
  <c r="M57" i="43"/>
  <c r="D57" i="43"/>
  <c r="M56" i="43"/>
  <c r="D56" i="43"/>
  <c r="M55" i="43"/>
  <c r="D55" i="43"/>
  <c r="M54" i="43"/>
  <c r="D54" i="43"/>
  <c r="M53" i="43"/>
  <c r="D53" i="43"/>
  <c r="M52" i="43"/>
  <c r="D52" i="43"/>
  <c r="M51" i="43"/>
  <c r="D51" i="43"/>
  <c r="M50" i="43"/>
  <c r="D50" i="43"/>
  <c r="M49" i="43"/>
  <c r="D49" i="43"/>
  <c r="M48" i="43"/>
  <c r="D48" i="43"/>
  <c r="M47" i="43"/>
  <c r="D47" i="43"/>
  <c r="M46" i="43"/>
  <c r="D46" i="43"/>
  <c r="M45" i="43"/>
  <c r="D45" i="43"/>
  <c r="M44" i="43"/>
  <c r="D44" i="43"/>
  <c r="M43" i="43"/>
  <c r="D43" i="43"/>
  <c r="M42" i="43"/>
  <c r="D42" i="43"/>
  <c r="M41" i="43"/>
  <c r="D41" i="43"/>
  <c r="M40" i="43"/>
  <c r="D40" i="43"/>
  <c r="M39" i="43"/>
  <c r="D39" i="43"/>
  <c r="M38" i="43"/>
  <c r="D38" i="43"/>
  <c r="M37" i="43"/>
  <c r="D37" i="43"/>
  <c r="M36" i="43"/>
  <c r="D36" i="43"/>
  <c r="M35" i="43"/>
  <c r="D35" i="43"/>
  <c r="M34" i="43"/>
  <c r="D34" i="43"/>
  <c r="M33" i="43"/>
  <c r="D33" i="43"/>
  <c r="M32" i="43"/>
  <c r="D32" i="43"/>
  <c r="M31" i="43"/>
  <c r="D31" i="43"/>
  <c r="M30" i="43"/>
  <c r="D30" i="43"/>
  <c r="M29" i="43"/>
  <c r="D29" i="43"/>
  <c r="M28" i="43"/>
  <c r="D28" i="43"/>
  <c r="M27" i="43"/>
  <c r="D27" i="43"/>
  <c r="M26" i="43"/>
  <c r="D26" i="43"/>
  <c r="M25" i="43"/>
  <c r="D25" i="43"/>
  <c r="M24" i="43"/>
  <c r="D24" i="43"/>
  <c r="M23" i="43"/>
  <c r="D23" i="43"/>
  <c r="M22" i="43"/>
  <c r="D22" i="43"/>
  <c r="M21" i="43"/>
  <c r="D21" i="43"/>
  <c r="M20" i="43"/>
  <c r="D20" i="43"/>
  <c r="M19" i="43"/>
  <c r="D19" i="43"/>
  <c r="M18" i="43"/>
  <c r="D18" i="43"/>
  <c r="M17" i="43"/>
  <c r="D17" i="43"/>
  <c r="M16" i="43"/>
  <c r="D16" i="43"/>
  <c r="M15" i="43"/>
  <c r="D15" i="43"/>
  <c r="M14" i="43"/>
  <c r="D14" i="43"/>
  <c r="M13" i="43"/>
  <c r="D13" i="43"/>
  <c r="O12" i="43"/>
  <c r="M12" i="43"/>
  <c r="D12" i="43"/>
  <c r="M11" i="43"/>
  <c r="D11" i="43"/>
  <c r="M10" i="43"/>
  <c r="D10" i="43"/>
  <c r="M9" i="43"/>
  <c r="D9" i="43"/>
  <c r="M8" i="43"/>
  <c r="D8" i="43"/>
  <c r="M7" i="43"/>
  <c r="D7" i="43"/>
  <c r="M6" i="43"/>
  <c r="D6" i="43"/>
  <c r="M5" i="43"/>
  <c r="N78" i="43" s="1"/>
  <c r="D5" i="43"/>
  <c r="M4" i="43"/>
  <c r="D4" i="43"/>
  <c r="M128" i="42"/>
  <c r="D128" i="42"/>
  <c r="M124" i="42"/>
  <c r="D124" i="42"/>
  <c r="M120" i="42"/>
  <c r="D120" i="42"/>
  <c r="M116" i="42"/>
  <c r="D116" i="42"/>
  <c r="M112" i="42"/>
  <c r="D112" i="42"/>
  <c r="M108" i="42"/>
  <c r="D108" i="42"/>
  <c r="M104" i="42"/>
  <c r="D104" i="42"/>
  <c r="M100" i="42"/>
  <c r="D100" i="42"/>
  <c r="M96" i="42"/>
  <c r="D96" i="42"/>
  <c r="M92" i="42"/>
  <c r="D92" i="42"/>
  <c r="M88" i="42"/>
  <c r="D88" i="42"/>
  <c r="M84" i="42"/>
  <c r="D84" i="42"/>
  <c r="M80" i="42"/>
  <c r="D80" i="42"/>
  <c r="M76" i="42"/>
  <c r="D76" i="42"/>
  <c r="M72" i="42"/>
  <c r="D72" i="42"/>
  <c r="M68" i="42"/>
  <c r="D68" i="42"/>
  <c r="M64" i="42"/>
  <c r="D64" i="42"/>
  <c r="M60" i="42"/>
  <c r="D60" i="42"/>
  <c r="M56" i="42"/>
  <c r="D56" i="42"/>
  <c r="M52" i="42"/>
  <c r="D52" i="42"/>
  <c r="M48" i="42"/>
  <c r="D48" i="42"/>
  <c r="M44" i="42"/>
  <c r="D44" i="42"/>
  <c r="M40" i="42"/>
  <c r="D40" i="42"/>
  <c r="M36" i="42"/>
  <c r="D36" i="42"/>
  <c r="M32" i="42"/>
  <c r="D32" i="42"/>
  <c r="M28" i="42"/>
  <c r="D28" i="42"/>
  <c r="M24" i="42"/>
  <c r="D24" i="42"/>
  <c r="M20" i="42"/>
  <c r="D20" i="42"/>
  <c r="M16" i="42"/>
  <c r="D16" i="42"/>
  <c r="M12" i="42"/>
  <c r="D12" i="42"/>
  <c r="M8" i="42"/>
  <c r="D8" i="42"/>
  <c r="M4" i="42"/>
  <c r="AG3" i="36" s="1"/>
  <c r="AJ3" i="36" s="1"/>
  <c r="D131" i="41"/>
  <c r="D130" i="41"/>
  <c r="D129" i="41"/>
  <c r="D128" i="41"/>
  <c r="D127" i="41"/>
  <c r="D126" i="41"/>
  <c r="D125" i="41"/>
  <c r="D124" i="41"/>
  <c r="D123" i="41"/>
  <c r="D122" i="41"/>
  <c r="D121" i="41"/>
  <c r="D120" i="41"/>
  <c r="D119" i="41"/>
  <c r="D118" i="41"/>
  <c r="D117" i="41"/>
  <c r="D116" i="41"/>
  <c r="D115" i="41"/>
  <c r="D114" i="41"/>
  <c r="D113" i="41"/>
  <c r="D112" i="41"/>
  <c r="D111" i="41"/>
  <c r="D110" i="41"/>
  <c r="D109" i="41"/>
  <c r="D108" i="41"/>
  <c r="D107" i="41"/>
  <c r="D106" i="41"/>
  <c r="D105" i="41"/>
  <c r="D104" i="41"/>
  <c r="D103" i="41"/>
  <c r="D102" i="41"/>
  <c r="D101" i="41"/>
  <c r="D100" i="41"/>
  <c r="D99" i="41"/>
  <c r="D98" i="41"/>
  <c r="D97" i="41"/>
  <c r="D96" i="41"/>
  <c r="D95" i="41"/>
  <c r="D94" i="41"/>
  <c r="D93" i="41"/>
  <c r="D92" i="41"/>
  <c r="D91" i="41"/>
  <c r="D90" i="41"/>
  <c r="D89" i="41"/>
  <c r="D88" i="41"/>
  <c r="D87" i="41"/>
  <c r="D86" i="41"/>
  <c r="D85" i="41"/>
  <c r="D84" i="41"/>
  <c r="D83" i="41"/>
  <c r="D82" i="41"/>
  <c r="D81" i="41"/>
  <c r="D80" i="41"/>
  <c r="D79" i="41"/>
  <c r="D78" i="41"/>
  <c r="D77" i="41"/>
  <c r="D76" i="41"/>
  <c r="D75" i="41"/>
  <c r="D74" i="41"/>
  <c r="D73" i="41"/>
  <c r="D72" i="41"/>
  <c r="D71" i="41"/>
  <c r="D70" i="41"/>
  <c r="D69" i="41"/>
  <c r="D68" i="41"/>
  <c r="D67" i="41"/>
  <c r="D66" i="41"/>
  <c r="D65" i="41"/>
  <c r="D64" i="41"/>
  <c r="D63" i="41"/>
  <c r="D62" i="41"/>
  <c r="D61" i="41"/>
  <c r="D60" i="41"/>
  <c r="D59" i="41"/>
  <c r="D58" i="41"/>
  <c r="D57" i="41"/>
  <c r="D56" i="41"/>
  <c r="D55" i="41"/>
  <c r="D54" i="41"/>
  <c r="D53" i="41"/>
  <c r="D52" i="41"/>
  <c r="D51" i="41"/>
  <c r="D50" i="41"/>
  <c r="D49" i="41"/>
  <c r="D48" i="41"/>
  <c r="D47" i="41"/>
  <c r="D46" i="41"/>
  <c r="D45" i="41"/>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D5" i="41"/>
  <c r="D4" i="41"/>
  <c r="D131" i="40"/>
  <c r="D130" i="40"/>
  <c r="D129" i="40"/>
  <c r="D128" i="40"/>
  <c r="D127" i="40"/>
  <c r="D126" i="40"/>
  <c r="D125" i="40"/>
  <c r="D124" i="40"/>
  <c r="D123" i="40"/>
  <c r="D122" i="40"/>
  <c r="D121" i="40"/>
  <c r="D120" i="40"/>
  <c r="D119" i="40"/>
  <c r="D118" i="40"/>
  <c r="D117" i="40"/>
  <c r="D116" i="40"/>
  <c r="D115" i="40"/>
  <c r="D114" i="40"/>
  <c r="D113" i="40"/>
  <c r="D112" i="40"/>
  <c r="D111" i="40"/>
  <c r="D110" i="40"/>
  <c r="D109" i="40"/>
  <c r="D108" i="40"/>
  <c r="D107" i="40"/>
  <c r="D106" i="40"/>
  <c r="D105" i="40"/>
  <c r="D104" i="40"/>
  <c r="D103" i="40"/>
  <c r="D102" i="40"/>
  <c r="D101" i="40"/>
  <c r="D100" i="40"/>
  <c r="D99" i="40"/>
  <c r="D98" i="40"/>
  <c r="D97" i="40"/>
  <c r="D96" i="40"/>
  <c r="D95" i="40"/>
  <c r="D94" i="40"/>
  <c r="D93" i="40"/>
  <c r="D92" i="40"/>
  <c r="D91" i="40"/>
  <c r="D90" i="40"/>
  <c r="D89" i="40"/>
  <c r="D88" i="40"/>
  <c r="D87" i="40"/>
  <c r="D86" i="40"/>
  <c r="D85" i="40"/>
  <c r="D84" i="40"/>
  <c r="D83" i="40"/>
  <c r="D82" i="40"/>
  <c r="D81" i="40"/>
  <c r="D80" i="40"/>
  <c r="D79" i="40"/>
  <c r="D78" i="40"/>
  <c r="D77" i="40"/>
  <c r="D76" i="40"/>
  <c r="D75" i="40"/>
  <c r="D74" i="40"/>
  <c r="D73" i="40"/>
  <c r="D72" i="40"/>
  <c r="D71" i="40"/>
  <c r="D70" i="40"/>
  <c r="D69" i="40"/>
  <c r="D68" i="40"/>
  <c r="D67" i="40"/>
  <c r="D66" i="40"/>
  <c r="D65" i="40"/>
  <c r="D64" i="40"/>
  <c r="D63" i="40"/>
  <c r="D62" i="40"/>
  <c r="D61" i="40"/>
  <c r="D60" i="40"/>
  <c r="D59" i="40"/>
  <c r="D58" i="40"/>
  <c r="D57" i="40"/>
  <c r="D56" i="40"/>
  <c r="D55" i="40"/>
  <c r="D54" i="40"/>
  <c r="D53" i="40"/>
  <c r="D52" i="40"/>
  <c r="D51" i="40"/>
  <c r="D50" i="40"/>
  <c r="D49" i="40"/>
  <c r="D48" i="40"/>
  <c r="D47" i="40"/>
  <c r="D46" i="40"/>
  <c r="D45" i="40"/>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D5" i="40"/>
  <c r="D4" i="40"/>
  <c r="D131" i="39"/>
  <c r="D130" i="39"/>
  <c r="D129" i="39"/>
  <c r="D128" i="39"/>
  <c r="D127" i="39"/>
  <c r="D126" i="39"/>
  <c r="D125" i="39"/>
  <c r="D124" i="39"/>
  <c r="D123" i="39"/>
  <c r="D122" i="39"/>
  <c r="D121" i="39"/>
  <c r="D120" i="39"/>
  <c r="D119" i="39"/>
  <c r="D118" i="39"/>
  <c r="D117" i="39"/>
  <c r="D116" i="39"/>
  <c r="D115" i="39"/>
  <c r="D114" i="39"/>
  <c r="D113" i="39"/>
  <c r="D112" i="39"/>
  <c r="D111" i="39"/>
  <c r="D110" i="39"/>
  <c r="D109" i="39"/>
  <c r="D108" i="39"/>
  <c r="D107" i="39"/>
  <c r="D106" i="39"/>
  <c r="D105" i="39"/>
  <c r="D104" i="39"/>
  <c r="D103" i="39"/>
  <c r="D102" i="39"/>
  <c r="D101" i="39"/>
  <c r="D100" i="39"/>
  <c r="D99" i="39"/>
  <c r="D98" i="39"/>
  <c r="D97" i="39"/>
  <c r="D96" i="39"/>
  <c r="D95" i="39"/>
  <c r="D94" i="39"/>
  <c r="D93" i="39"/>
  <c r="D92" i="39"/>
  <c r="D91" i="39"/>
  <c r="D90" i="39"/>
  <c r="D89" i="39"/>
  <c r="D88" i="39"/>
  <c r="D87" i="39"/>
  <c r="D86" i="39"/>
  <c r="D85" i="39"/>
  <c r="D84" i="39"/>
  <c r="D83" i="39"/>
  <c r="D82" i="39"/>
  <c r="D81" i="39"/>
  <c r="D80" i="39"/>
  <c r="D79" i="39"/>
  <c r="D78" i="39"/>
  <c r="D77" i="39"/>
  <c r="D76" i="39"/>
  <c r="D75" i="39"/>
  <c r="D74" i="39"/>
  <c r="D73" i="39"/>
  <c r="D72" i="39"/>
  <c r="D71" i="39"/>
  <c r="D70" i="39"/>
  <c r="D69" i="39"/>
  <c r="D68" i="39"/>
  <c r="D67" i="39"/>
  <c r="D66" i="39"/>
  <c r="D65" i="39"/>
  <c r="D64" i="39"/>
  <c r="D63" i="39"/>
  <c r="D62" i="39"/>
  <c r="D61" i="39"/>
  <c r="D60" i="39"/>
  <c r="D59" i="39"/>
  <c r="D58" i="39"/>
  <c r="D57" i="39"/>
  <c r="D56" i="39"/>
  <c r="D55" i="39"/>
  <c r="D54" i="39"/>
  <c r="D53" i="39"/>
  <c r="D52" i="39"/>
  <c r="D51" i="39"/>
  <c r="D50" i="39"/>
  <c r="D49" i="39"/>
  <c r="D48" i="39"/>
  <c r="D47" i="39"/>
  <c r="D46" i="39"/>
  <c r="D45" i="39"/>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4" i="39"/>
  <c r="D13" i="39"/>
  <c r="D12" i="39"/>
  <c r="D11" i="39"/>
  <c r="D10" i="39"/>
  <c r="D9" i="39"/>
  <c r="D8" i="39"/>
  <c r="D7" i="39"/>
  <c r="D6" i="39"/>
  <c r="D5" i="39"/>
  <c r="D4" i="39"/>
  <c r="D131" i="38"/>
  <c r="D130" i="38"/>
  <c r="D129" i="38"/>
  <c r="D128" i="38"/>
  <c r="D127" i="38"/>
  <c r="D126" i="38"/>
  <c r="D125" i="38"/>
  <c r="D124" i="38"/>
  <c r="D123" i="38"/>
  <c r="D122" i="38"/>
  <c r="D121" i="38"/>
  <c r="D120" i="38"/>
  <c r="D119" i="38"/>
  <c r="D118" i="38"/>
  <c r="D117" i="38"/>
  <c r="D116" i="38"/>
  <c r="D115" i="38"/>
  <c r="D114" i="38"/>
  <c r="D113" i="38"/>
  <c r="D112" i="38"/>
  <c r="D111" i="38"/>
  <c r="D110" i="38"/>
  <c r="D109" i="38"/>
  <c r="D108" i="38"/>
  <c r="D107" i="38"/>
  <c r="D106" i="38"/>
  <c r="D105" i="38"/>
  <c r="D104" i="38"/>
  <c r="D103" i="38"/>
  <c r="D102" i="38"/>
  <c r="D101"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D5" i="38"/>
  <c r="D4" i="38"/>
  <c r="D131" i="35"/>
  <c r="D130" i="35"/>
  <c r="D129" i="35"/>
  <c r="D128" i="35"/>
  <c r="D127" i="35"/>
  <c r="D126" i="35"/>
  <c r="D125" i="35"/>
  <c r="D124" i="35"/>
  <c r="D123" i="35"/>
  <c r="D122" i="35"/>
  <c r="D121" i="35"/>
  <c r="D120" i="35"/>
  <c r="D119" i="35"/>
  <c r="D118" i="35"/>
  <c r="D117" i="35"/>
  <c r="D116" i="35"/>
  <c r="D115" i="35"/>
  <c r="D114" i="35"/>
  <c r="D113" i="35"/>
  <c r="D112" i="35"/>
  <c r="D111" i="35"/>
  <c r="D110" i="35"/>
  <c r="D109" i="35"/>
  <c r="D108" i="35"/>
  <c r="D107" i="35"/>
  <c r="D106" i="35"/>
  <c r="D105" i="35"/>
  <c r="D104" i="35"/>
  <c r="D103" i="35"/>
  <c r="D102" i="35"/>
  <c r="D101" i="35"/>
  <c r="D100" i="35"/>
  <c r="D99" i="35"/>
  <c r="D98" i="35"/>
  <c r="D97" i="35"/>
  <c r="D96" i="35"/>
  <c r="D95" i="35"/>
  <c r="D94" i="35"/>
  <c r="D93" i="35"/>
  <c r="D92" i="35"/>
  <c r="D91" i="35"/>
  <c r="D90" i="35"/>
  <c r="D89" i="35"/>
  <c r="D88" i="35"/>
  <c r="D87" i="35"/>
  <c r="D86" i="35"/>
  <c r="D85" i="35"/>
  <c r="D84" i="35"/>
  <c r="D83" i="35"/>
  <c r="D82" i="35"/>
  <c r="D81" i="35"/>
  <c r="D80" i="35"/>
  <c r="D79" i="35"/>
  <c r="D78" i="35"/>
  <c r="D77" i="35"/>
  <c r="D76" i="35"/>
  <c r="D75" i="35"/>
  <c r="D74" i="35"/>
  <c r="D73" i="35"/>
  <c r="D72" i="35"/>
  <c r="D71" i="35"/>
  <c r="D70" i="35"/>
  <c r="D69" i="35"/>
  <c r="D68" i="35"/>
  <c r="D67" i="35"/>
  <c r="D66" i="35"/>
  <c r="D65" i="35"/>
  <c r="D64" i="35"/>
  <c r="D63" i="35"/>
  <c r="D62" i="35"/>
  <c r="D61" i="35"/>
  <c r="D60" i="35"/>
  <c r="D59" i="35"/>
  <c r="D58" i="35"/>
  <c r="D57" i="35"/>
  <c r="D56" i="35"/>
  <c r="D55" i="35"/>
  <c r="D54" i="35"/>
  <c r="D53" i="35"/>
  <c r="D52" i="35"/>
  <c r="D51" i="35"/>
  <c r="D50" i="35"/>
  <c r="D49" i="35"/>
  <c r="D48" i="35"/>
  <c r="D47" i="35"/>
  <c r="D46" i="35"/>
  <c r="D45" i="35"/>
  <c r="D44" i="35"/>
  <c r="D43" i="35"/>
  <c r="D42" i="35"/>
  <c r="D41" i="35"/>
  <c r="D40" i="35"/>
  <c r="D39" i="35"/>
  <c r="D38" i="35"/>
  <c r="D37" i="35"/>
  <c r="D36" i="35"/>
  <c r="D35" i="35"/>
  <c r="D34" i="35"/>
  <c r="D33" i="35"/>
  <c r="D32" i="35"/>
  <c r="D31" i="35"/>
  <c r="D30" i="35"/>
  <c r="D29" i="35"/>
  <c r="D28" i="35"/>
  <c r="D27" i="35"/>
  <c r="D26" i="35"/>
  <c r="D25" i="35"/>
  <c r="D24" i="35"/>
  <c r="D23" i="35"/>
  <c r="D22" i="35"/>
  <c r="D21" i="35"/>
  <c r="D20" i="35"/>
  <c r="D19" i="35"/>
  <c r="D18" i="35"/>
  <c r="D17" i="35"/>
  <c r="D16" i="35"/>
  <c r="D15" i="35"/>
  <c r="D14" i="35"/>
  <c r="D13" i="35"/>
  <c r="D12" i="35"/>
  <c r="D11" i="35"/>
  <c r="D10" i="35"/>
  <c r="D9" i="35"/>
  <c r="D8" i="35"/>
  <c r="D7" i="35"/>
  <c r="D6" i="35"/>
  <c r="D5" i="35"/>
  <c r="D4" i="35"/>
  <c r="D131" i="34"/>
  <c r="D130" i="34"/>
  <c r="D129" i="34"/>
  <c r="D128" i="34"/>
  <c r="D127" i="34"/>
  <c r="D126" i="34"/>
  <c r="D125" i="34"/>
  <c r="C123" i="36"/>
  <c r="D124" i="34"/>
  <c r="D123" i="34"/>
  <c r="D122" i="34"/>
  <c r="D121" i="34"/>
  <c r="D120" i="34"/>
  <c r="D119" i="34"/>
  <c r="D118" i="34"/>
  <c r="D117" i="34"/>
  <c r="C115" i="36"/>
  <c r="D116" i="34"/>
  <c r="D115" i="34"/>
  <c r="D114" i="34"/>
  <c r="D113" i="34"/>
  <c r="D112" i="34"/>
  <c r="D111" i="34"/>
  <c r="D110" i="34"/>
  <c r="D109" i="34"/>
  <c r="D108" i="34"/>
  <c r="D107" i="34"/>
  <c r="D106" i="34"/>
  <c r="D105" i="34"/>
  <c r="D104" i="34"/>
  <c r="D103" i="34"/>
  <c r="D102" i="34"/>
  <c r="D101" i="34"/>
  <c r="D100" i="34"/>
  <c r="D99" i="34"/>
  <c r="D98" i="34"/>
  <c r="D97" i="34"/>
  <c r="C95" i="36"/>
  <c r="D96" i="34"/>
  <c r="D95" i="34"/>
  <c r="D94" i="34"/>
  <c r="D93" i="34"/>
  <c r="D92" i="34"/>
  <c r="D91" i="34"/>
  <c r="D90" i="34"/>
  <c r="D89" i="34"/>
  <c r="C87" i="36"/>
  <c r="D88" i="34"/>
  <c r="D87" i="34"/>
  <c r="D86" i="34"/>
  <c r="D85" i="34"/>
  <c r="D84" i="34"/>
  <c r="D83" i="34"/>
  <c r="D82" i="34"/>
  <c r="D81" i="34"/>
  <c r="D80" i="34"/>
  <c r="D79" i="34"/>
  <c r="D78" i="34"/>
  <c r="D77" i="34"/>
  <c r="C75" i="36"/>
  <c r="D76" i="34"/>
  <c r="D75" i="34"/>
  <c r="D74" i="34"/>
  <c r="D73" i="34"/>
  <c r="D72" i="34"/>
  <c r="D71" i="34"/>
  <c r="D70" i="34"/>
  <c r="D69" i="34"/>
  <c r="C67" i="36"/>
  <c r="D68" i="34"/>
  <c r="D67" i="34"/>
  <c r="D66" i="34"/>
  <c r="D65" i="34"/>
  <c r="D64" i="34"/>
  <c r="D63" i="34"/>
  <c r="D62" i="34"/>
  <c r="D61" i="34"/>
  <c r="C59" i="36"/>
  <c r="D60" i="34"/>
  <c r="D59" i="34"/>
  <c r="D58" i="34"/>
  <c r="D57" i="34"/>
  <c r="D56" i="34"/>
  <c r="D55" i="34"/>
  <c r="D54" i="34"/>
  <c r="D53" i="34"/>
  <c r="D52" i="34"/>
  <c r="D51" i="34"/>
  <c r="D50" i="34"/>
  <c r="D49" i="34"/>
  <c r="C47" i="36"/>
  <c r="D48" i="34"/>
  <c r="D47" i="34"/>
  <c r="D46" i="34"/>
  <c r="D45" i="34"/>
  <c r="D44" i="34"/>
  <c r="D43" i="34"/>
  <c r="D42" i="34"/>
  <c r="D41" i="34"/>
  <c r="C39" i="36"/>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D5" i="34"/>
  <c r="D4" i="34"/>
  <c r="AB7" i="36" l="1"/>
  <c r="AB27" i="36"/>
  <c r="AB55" i="36"/>
  <c r="AB83" i="36"/>
  <c r="AB111" i="36"/>
  <c r="AB23" i="36"/>
  <c r="AB51" i="36"/>
  <c r="AB79" i="36"/>
  <c r="AB107" i="36"/>
  <c r="AB35" i="36"/>
  <c r="AB31" i="36"/>
  <c r="AB59" i="36"/>
  <c r="AB87" i="36"/>
  <c r="AB115" i="36"/>
  <c r="AB63" i="36"/>
  <c r="AB91" i="36"/>
  <c r="AB11" i="36"/>
  <c r="AB39" i="36"/>
  <c r="AB67" i="36"/>
  <c r="AB95" i="36"/>
  <c r="AB123" i="36"/>
  <c r="AB119" i="36"/>
  <c r="AB15" i="36"/>
  <c r="AB43" i="36"/>
  <c r="AB99" i="36"/>
  <c r="AB127" i="36"/>
  <c r="AB71" i="36"/>
  <c r="AB19" i="36"/>
  <c r="AB47" i="36"/>
  <c r="AB75" i="36"/>
  <c r="AB103" i="36"/>
  <c r="AB3" i="36"/>
  <c r="W15" i="36"/>
  <c r="W43" i="36"/>
  <c r="W71" i="36"/>
  <c r="W99" i="36"/>
  <c r="W127" i="36"/>
  <c r="W51" i="36"/>
  <c r="W79" i="36"/>
  <c r="W11" i="36"/>
  <c r="W39" i="36"/>
  <c r="W67" i="36"/>
  <c r="W95" i="36"/>
  <c r="W123" i="36"/>
  <c r="W31" i="36"/>
  <c r="W19" i="36"/>
  <c r="W47" i="36"/>
  <c r="W75" i="36"/>
  <c r="W103" i="36"/>
  <c r="W23" i="36"/>
  <c r="W59" i="36"/>
  <c r="W87" i="36"/>
  <c r="W27" i="36"/>
  <c r="W55" i="36"/>
  <c r="W83" i="36"/>
  <c r="W111" i="36"/>
  <c r="W107" i="36"/>
  <c r="W115" i="36"/>
  <c r="W7" i="36"/>
  <c r="W35" i="36"/>
  <c r="W63" i="36"/>
  <c r="W91" i="36"/>
  <c r="W119" i="36"/>
  <c r="R31" i="36"/>
  <c r="R59" i="36"/>
  <c r="R87" i="36"/>
  <c r="R115" i="36"/>
  <c r="R39" i="36"/>
  <c r="R67" i="36"/>
  <c r="R75" i="36"/>
  <c r="R27" i="36"/>
  <c r="R55" i="36"/>
  <c r="R83" i="36"/>
  <c r="R111" i="36"/>
  <c r="R47" i="36"/>
  <c r="R63" i="36"/>
  <c r="R91" i="36"/>
  <c r="R119" i="36"/>
  <c r="R123" i="36"/>
  <c r="R19" i="36"/>
  <c r="R15" i="36"/>
  <c r="R43" i="36"/>
  <c r="R71" i="36"/>
  <c r="R99" i="36"/>
  <c r="R127" i="36"/>
  <c r="R11" i="36"/>
  <c r="R103" i="36"/>
  <c r="R7" i="36"/>
  <c r="R51" i="36"/>
  <c r="R79" i="36"/>
  <c r="R107" i="36"/>
  <c r="R95" i="36"/>
  <c r="R35" i="36"/>
  <c r="R23" i="36"/>
  <c r="M19" i="36"/>
  <c r="M111" i="36"/>
  <c r="M75" i="36"/>
  <c r="M63" i="36"/>
  <c r="M119" i="36"/>
  <c r="M15" i="36"/>
  <c r="M71" i="36"/>
  <c r="M99" i="36"/>
  <c r="M127" i="36"/>
  <c r="M35" i="36"/>
  <c r="M43" i="36"/>
  <c r="M51" i="36"/>
  <c r="M79" i="36"/>
  <c r="M107" i="36"/>
  <c r="M103" i="36"/>
  <c r="M27" i="36"/>
  <c r="M83" i="36"/>
  <c r="M23" i="36"/>
  <c r="M7" i="36"/>
  <c r="M31" i="36"/>
  <c r="M87" i="36"/>
  <c r="M115" i="36"/>
  <c r="M47" i="36"/>
  <c r="M59" i="36"/>
  <c r="M55" i="36"/>
  <c r="M91" i="36"/>
  <c r="M11" i="36"/>
  <c r="M39" i="36"/>
  <c r="M67" i="36"/>
  <c r="M95" i="36"/>
  <c r="M123" i="36"/>
  <c r="H7" i="36"/>
  <c r="H35" i="36"/>
  <c r="H63" i="36"/>
  <c r="H91" i="36"/>
  <c r="H119" i="36"/>
  <c r="H71" i="36"/>
  <c r="H59" i="36"/>
  <c r="H87" i="36"/>
  <c r="H115" i="36"/>
  <c r="H39" i="36"/>
  <c r="H67" i="36"/>
  <c r="H95" i="36"/>
  <c r="H123" i="36"/>
  <c r="H43" i="36"/>
  <c r="H99" i="36"/>
  <c r="H127" i="36"/>
  <c r="H31" i="36"/>
  <c r="H47" i="36"/>
  <c r="H75" i="36"/>
  <c r="H103" i="36"/>
  <c r="H51" i="36"/>
  <c r="H19" i="36"/>
  <c r="H79" i="36"/>
  <c r="H27" i="36"/>
  <c r="H55" i="36"/>
  <c r="H83" i="36"/>
  <c r="H111" i="36"/>
  <c r="H15" i="36"/>
  <c r="H23" i="36"/>
  <c r="H107" i="36"/>
  <c r="H11" i="36"/>
  <c r="E87" i="36"/>
  <c r="G87" i="36"/>
  <c r="F87" i="36"/>
  <c r="D87" i="36"/>
  <c r="C51" i="36"/>
  <c r="C79" i="36"/>
  <c r="C107" i="36"/>
  <c r="G59" i="36"/>
  <c r="F59" i="36"/>
  <c r="E59" i="36"/>
  <c r="D59" i="36"/>
  <c r="D95" i="36"/>
  <c r="F95" i="36"/>
  <c r="G95" i="36"/>
  <c r="E95" i="36"/>
  <c r="G47" i="36"/>
  <c r="E47" i="36"/>
  <c r="F47" i="36"/>
  <c r="D47" i="36"/>
  <c r="E75" i="36"/>
  <c r="G75" i="36"/>
  <c r="F75" i="36"/>
  <c r="D75" i="36"/>
  <c r="C103" i="36"/>
  <c r="C83" i="36"/>
  <c r="C111" i="36"/>
  <c r="F39" i="36"/>
  <c r="G39" i="36"/>
  <c r="D39" i="36"/>
  <c r="E39" i="36"/>
  <c r="C35" i="36"/>
  <c r="E35" i="36" s="1"/>
  <c r="C63" i="36"/>
  <c r="C91" i="36"/>
  <c r="C119" i="36"/>
  <c r="D67" i="36"/>
  <c r="E67" i="36"/>
  <c r="G67" i="36"/>
  <c r="F67" i="36"/>
  <c r="G123" i="36"/>
  <c r="F123" i="36"/>
  <c r="D123" i="36"/>
  <c r="E123" i="36"/>
  <c r="C55" i="36"/>
  <c r="C71" i="36"/>
  <c r="C99" i="36"/>
  <c r="C127" i="36"/>
  <c r="D115" i="36"/>
  <c r="G115" i="36"/>
  <c r="F115" i="36"/>
  <c r="E115" i="36"/>
  <c r="C43" i="36"/>
  <c r="C27" i="36"/>
  <c r="F27" i="36" s="1"/>
  <c r="C15" i="36"/>
  <c r="D15" i="36" s="1"/>
  <c r="C23" i="36"/>
  <c r="D23" i="36" s="1"/>
  <c r="C31" i="36"/>
  <c r="C19" i="36"/>
  <c r="C7" i="36"/>
  <c r="F7" i="36" s="1"/>
  <c r="C11" i="36"/>
  <c r="AE3" i="36"/>
  <c r="M3" i="36"/>
  <c r="W3" i="36"/>
  <c r="R3" i="36"/>
  <c r="N60" i="43"/>
  <c r="N101" i="43"/>
  <c r="N44" i="43"/>
  <c r="N92" i="43"/>
  <c r="N75" i="43"/>
  <c r="N123" i="43"/>
  <c r="N41" i="43"/>
  <c r="N58" i="43"/>
  <c r="N18" i="43"/>
  <c r="N42" i="43"/>
  <c r="N131" i="43"/>
  <c r="N107" i="43"/>
  <c r="N83" i="43"/>
  <c r="N108" i="43"/>
  <c r="N117" i="44"/>
  <c r="B117" i="44" s="1" a="1"/>
  <c r="B117" i="44" s="1"/>
  <c r="N9" i="43"/>
  <c r="N91" i="43"/>
  <c r="N15" i="43"/>
  <c r="N6" i="43"/>
  <c r="N29" i="43"/>
  <c r="N40" i="43"/>
  <c r="N51" i="43"/>
  <c r="N57" i="43"/>
  <c r="N74" i="43"/>
  <c r="N113" i="43"/>
  <c r="N124" i="43"/>
  <c r="N23" i="43"/>
  <c r="N61" i="43"/>
  <c r="N68" i="43"/>
  <c r="N96" i="43"/>
  <c r="N114" i="43"/>
  <c r="N118" i="43"/>
  <c r="N12" i="43"/>
  <c r="N17" i="43"/>
  <c r="N85" i="43"/>
  <c r="N7" i="43"/>
  <c r="N30" i="43"/>
  <c r="N35" i="43"/>
  <c r="N45" i="43"/>
  <c r="N52" i="43"/>
  <c r="N62" i="43"/>
  <c r="N79" i="43"/>
  <c r="N97" i="43"/>
  <c r="N119" i="43"/>
  <c r="N13" i="43"/>
  <c r="N36" i="43"/>
  <c r="N69" i="43"/>
  <c r="N98" i="43"/>
  <c r="N102" i="43"/>
  <c r="N125" i="43"/>
  <c r="N24" i="43"/>
  <c r="N46" i="43"/>
  <c r="N63" i="43"/>
  <c r="N80" i="43"/>
  <c r="N115" i="43"/>
  <c r="N120" i="43"/>
  <c r="N126" i="43"/>
  <c r="N25" i="43"/>
  <c r="N53" i="43"/>
  <c r="N64" i="43"/>
  <c r="N86" i="43"/>
  <c r="N103" i="43"/>
  <c r="N8" i="43"/>
  <c r="N14" i="43"/>
  <c r="N31" i="43"/>
  <c r="N47" i="43"/>
  <c r="N81" i="43"/>
  <c r="N109" i="43"/>
  <c r="N121" i="43"/>
  <c r="N128" i="44"/>
  <c r="B128" i="44" s="1" a="1"/>
  <c r="B128" i="44" s="1"/>
  <c r="N19" i="43"/>
  <c r="N37" i="43"/>
  <c r="N48" i="43"/>
  <c r="N59" i="43"/>
  <c r="N70" i="43"/>
  <c r="N76" i="43"/>
  <c r="N82" i="43"/>
  <c r="N87" i="43"/>
  <c r="N99" i="43"/>
  <c r="N104" i="43"/>
  <c r="N110" i="43"/>
  <c r="N116" i="43"/>
  <c r="N122" i="43"/>
  <c r="N42" i="44"/>
  <c r="B42" i="44" s="1" a="1"/>
  <c r="B42" i="44" s="1"/>
  <c r="N82" i="44"/>
  <c r="B82" i="44" s="1" a="1"/>
  <c r="B82" i="44" s="1"/>
  <c r="N4" i="43"/>
  <c r="N20" i="43"/>
  <c r="N38" i="43"/>
  <c r="N127" i="43"/>
  <c r="N19" i="44"/>
  <c r="B19" i="44" s="1" a="1"/>
  <c r="B19" i="44" s="1"/>
  <c r="N14" i="44"/>
  <c r="B14" i="44" s="1" a="1"/>
  <c r="B14" i="44" s="1"/>
  <c r="N111" i="44"/>
  <c r="B111" i="44" s="1" a="1"/>
  <c r="B111" i="44" s="1"/>
  <c r="N123" i="44"/>
  <c r="B123" i="44" s="1" a="1"/>
  <c r="B123" i="44" s="1"/>
  <c r="N26" i="43"/>
  <c r="N32" i="43"/>
  <c r="N43" i="43"/>
  <c r="N54" i="43"/>
  <c r="N65" i="43"/>
  <c r="N71" i="43"/>
  <c r="N88" i="43"/>
  <c r="N93" i="43"/>
  <c r="N105" i="43"/>
  <c r="N32" i="44"/>
  <c r="B32" i="44" s="1" a="1"/>
  <c r="B32" i="44" s="1"/>
  <c r="N25" i="44"/>
  <c r="B25" i="44" s="1" a="1"/>
  <c r="B25" i="44" s="1"/>
  <c r="N27" i="43"/>
  <c r="N66" i="43"/>
  <c r="N89" i="43"/>
  <c r="N94" i="43"/>
  <c r="N100" i="43"/>
  <c r="N106" i="43"/>
  <c r="B106" i="43" s="1" a="1"/>
  <c r="B106" i="43" s="1"/>
  <c r="I104" i="46" s="1"/>
  <c r="N128" i="43"/>
  <c r="N37" i="44"/>
  <c r="B37" i="44" s="1" a="1"/>
  <c r="B37" i="44" s="1"/>
  <c r="N5" i="43"/>
  <c r="N39" i="43"/>
  <c r="N49" i="43"/>
  <c r="N55" i="43"/>
  <c r="N72" i="43"/>
  <c r="N77" i="43"/>
  <c r="N111" i="43"/>
  <c r="N10" i="43"/>
  <c r="N21" i="43"/>
  <c r="N50" i="43"/>
  <c r="N73" i="43"/>
  <c r="N129" i="43"/>
  <c r="N11" i="43"/>
  <c r="N16" i="43"/>
  <c r="N22" i="43"/>
  <c r="N33" i="43"/>
  <c r="N56" i="43"/>
  <c r="N67" i="43"/>
  <c r="N90" i="43"/>
  <c r="N112" i="43"/>
  <c r="N130" i="43"/>
  <c r="N28" i="43"/>
  <c r="N34" i="43"/>
  <c r="N84" i="43"/>
  <c r="N95" i="43"/>
  <c r="AD3" i="36"/>
  <c r="N64" i="44"/>
  <c r="B64" i="44" s="1" a="1"/>
  <c r="B64" i="44" s="1"/>
  <c r="N100" i="44"/>
  <c r="B100" i="44" s="1" a="1"/>
  <c r="B100" i="44" s="1"/>
  <c r="N36" i="44"/>
  <c r="B36" i="44" s="1" a="1"/>
  <c r="B36" i="44" s="1"/>
  <c r="N47" i="44"/>
  <c r="B47" i="44" s="1" a="1"/>
  <c r="B47" i="44" s="1"/>
  <c r="N65" i="44"/>
  <c r="B65" i="44" s="1" a="1"/>
  <c r="B65" i="44" s="1"/>
  <c r="N71" i="44"/>
  <c r="B71" i="44" s="1" a="1"/>
  <c r="B71" i="44" s="1"/>
  <c r="N76" i="44"/>
  <c r="B76" i="44" s="1" a="1"/>
  <c r="B76" i="44" s="1"/>
  <c r="N83" i="44"/>
  <c r="B83" i="44" s="1" a="1"/>
  <c r="B83" i="44" s="1"/>
  <c r="N88" i="44"/>
  <c r="B88" i="44" s="1" a="1"/>
  <c r="B88" i="44" s="1"/>
  <c r="N106" i="44"/>
  <c r="B106" i="44" s="1" a="1"/>
  <c r="B106" i="44" s="1"/>
  <c r="N112" i="44"/>
  <c r="B112" i="44" s="1" a="1"/>
  <c r="B112" i="44" s="1"/>
  <c r="N130" i="44"/>
  <c r="B130" i="44" s="1" a="1"/>
  <c r="B130" i="44" s="1"/>
  <c r="N70" i="44"/>
  <c r="B70" i="44" s="1" a="1"/>
  <c r="B70" i="44" s="1"/>
  <c r="N31" i="44"/>
  <c r="B31" i="44" s="1" a="1"/>
  <c r="B31" i="44" s="1"/>
  <c r="N18" i="44"/>
  <c r="B18" i="44" s="1" a="1"/>
  <c r="B18" i="44" s="1"/>
  <c r="N43" i="44"/>
  <c r="B43" i="44" s="1" a="1"/>
  <c r="B43" i="44" s="1"/>
  <c r="N66" i="44"/>
  <c r="B66" i="44" s="1" a="1"/>
  <c r="B66" i="44" s="1"/>
  <c r="N94" i="44"/>
  <c r="B94" i="44" s="1" a="1"/>
  <c r="B94" i="44" s="1"/>
  <c r="N35" i="44"/>
  <c r="B35" i="44" s="1" a="1"/>
  <c r="B35" i="44" s="1"/>
  <c r="N24" i="44"/>
  <c r="B24" i="44" s="1" a="1"/>
  <c r="B24" i="44" s="1"/>
  <c r="N13" i="44"/>
  <c r="B13" i="44" s="1" a="1"/>
  <c r="B13" i="44" s="1"/>
  <c r="N6" i="44"/>
  <c r="B6" i="44" s="1" a="1"/>
  <c r="B6" i="44" s="1"/>
  <c r="N48" i="44"/>
  <c r="B48" i="44" s="1" a="1"/>
  <c r="B48" i="44" s="1"/>
  <c r="N89" i="44"/>
  <c r="B89" i="44" s="1" a="1"/>
  <c r="B89" i="44" s="1"/>
  <c r="N113" i="44"/>
  <c r="B113" i="44" s="1" a="1"/>
  <c r="B113" i="44" s="1"/>
  <c r="N118" i="44"/>
  <c r="B118" i="44" s="1" a="1"/>
  <c r="B118" i="44" s="1"/>
  <c r="N30" i="44"/>
  <c r="B30" i="44" s="1" a="1"/>
  <c r="B30" i="44" s="1"/>
  <c r="N23" i="44"/>
  <c r="B23" i="44" s="1" a="1"/>
  <c r="B23" i="44" s="1"/>
  <c r="N17" i="44"/>
  <c r="B17" i="44" s="1" a="1"/>
  <c r="B17" i="44" s="1"/>
  <c r="N12" i="44"/>
  <c r="B12" i="44" s="1" a="1"/>
  <c r="B12" i="44" s="1"/>
  <c r="N54" i="44"/>
  <c r="B54" i="44" s="1" a="1"/>
  <c r="B54" i="44" s="1"/>
  <c r="N60" i="44"/>
  <c r="B60" i="44" s="1" a="1"/>
  <c r="B60" i="44" s="1"/>
  <c r="N84" i="44"/>
  <c r="B84" i="44" s="1" a="1"/>
  <c r="B84" i="44" s="1"/>
  <c r="N95" i="44"/>
  <c r="B95" i="44" s="1" a="1"/>
  <c r="B95" i="44" s="1"/>
  <c r="N101" i="44"/>
  <c r="B101" i="44" s="1" a="1"/>
  <c r="B101" i="44" s="1"/>
  <c r="N107" i="44"/>
  <c r="B107" i="44" s="1" a="1"/>
  <c r="B107" i="44" s="1"/>
  <c r="N131" i="44"/>
  <c r="B131" i="44" s="1" a="1"/>
  <c r="B131" i="44" s="1"/>
  <c r="N5" i="44"/>
  <c r="B5" i="44" s="1" a="1"/>
  <c r="B5" i="44" s="1"/>
  <c r="N49" i="44"/>
  <c r="B49" i="44" s="1" a="1"/>
  <c r="B49" i="44" s="1"/>
  <c r="N67" i="44"/>
  <c r="B67" i="44" s="1" a="1"/>
  <c r="B67" i="44" s="1"/>
  <c r="N72" i="44"/>
  <c r="B72" i="44" s="1" a="1"/>
  <c r="B72" i="44" s="1"/>
  <c r="N77" i="44"/>
  <c r="B77" i="44" s="1" a="1"/>
  <c r="B77" i="44" s="1"/>
  <c r="N90" i="44"/>
  <c r="B90" i="44" s="1" a="1"/>
  <c r="B90" i="44" s="1"/>
  <c r="N96" i="44"/>
  <c r="B96" i="44" s="1" a="1"/>
  <c r="B96" i="44" s="1"/>
  <c r="N114" i="44"/>
  <c r="B114" i="44" s="1" a="1"/>
  <c r="B114" i="44" s="1"/>
  <c r="N119" i="44"/>
  <c r="B119" i="44" s="1" a="1"/>
  <c r="B119" i="44" s="1"/>
  <c r="N124" i="44"/>
  <c r="B124" i="44" s="1" a="1"/>
  <c r="B124" i="44" s="1"/>
  <c r="N53" i="44"/>
  <c r="B53" i="44" s="1" a="1"/>
  <c r="B53" i="44" s="1"/>
  <c r="N11" i="44"/>
  <c r="B11" i="44" s="1" a="1"/>
  <c r="B11" i="44" s="1"/>
  <c r="N44" i="44"/>
  <c r="B44" i="44" s="1" a="1"/>
  <c r="B44" i="44" s="1"/>
  <c r="N50" i="44"/>
  <c r="B50" i="44" s="1" a="1"/>
  <c r="B50" i="44" s="1"/>
  <c r="N55" i="44"/>
  <c r="B55" i="44" s="1" a="1"/>
  <c r="B55" i="44" s="1"/>
  <c r="N34" i="44"/>
  <c r="B34" i="44" s="1" a="1"/>
  <c r="B34" i="44" s="1"/>
  <c r="N73" i="44"/>
  <c r="B73" i="44" s="1" a="1"/>
  <c r="B73" i="44" s="1"/>
  <c r="N78" i="44"/>
  <c r="B78" i="44" s="1" a="1"/>
  <c r="B78" i="44" s="1"/>
  <c r="N108" i="44"/>
  <c r="B108" i="44" s="1" a="1"/>
  <c r="B108" i="44" s="1"/>
  <c r="N120" i="44"/>
  <c r="B120" i="44" s="1" a="1"/>
  <c r="B120" i="44" s="1"/>
  <c r="N7" i="44"/>
  <c r="B7" i="44" s="1" a="1"/>
  <c r="B7" i="44" s="1"/>
  <c r="N59" i="44"/>
  <c r="B59" i="44" s="1" a="1"/>
  <c r="B59" i="44" s="1"/>
  <c r="N93" i="44"/>
  <c r="B93" i="44" s="1" a="1"/>
  <c r="B93" i="44" s="1"/>
  <c r="N29" i="44"/>
  <c r="B29" i="44" s="1" a="1"/>
  <c r="B29" i="44" s="1"/>
  <c r="N22" i="44"/>
  <c r="B22" i="44" s="1" a="1"/>
  <c r="B22" i="44" s="1"/>
  <c r="N10" i="44"/>
  <c r="B10" i="44" s="1" a="1"/>
  <c r="B10" i="44" s="1"/>
  <c r="N56" i="44"/>
  <c r="B56" i="44" s="1" a="1"/>
  <c r="B56" i="44" s="1"/>
  <c r="N61" i="44"/>
  <c r="B61" i="44" s="1" a="1"/>
  <c r="B61" i="44" s="1"/>
  <c r="N68" i="44"/>
  <c r="B68" i="44" s="1" a="1"/>
  <c r="B68" i="44" s="1"/>
  <c r="N85" i="44"/>
  <c r="B85" i="44" s="1" a="1"/>
  <c r="B85" i="44" s="1"/>
  <c r="N102" i="44"/>
  <c r="B102" i="44" s="1" a="1"/>
  <c r="B102" i="44" s="1"/>
  <c r="N115" i="44"/>
  <c r="B115" i="44" s="1" a="1"/>
  <c r="B115" i="44" s="1"/>
  <c r="N121" i="44"/>
  <c r="B121" i="44" s="1" a="1"/>
  <c r="B121" i="44" s="1"/>
  <c r="N125" i="44"/>
  <c r="B125" i="44" s="1" a="1"/>
  <c r="B125" i="44" s="1"/>
  <c r="N129" i="44"/>
  <c r="B129" i="44" s="1" a="1"/>
  <c r="B129" i="44" s="1"/>
  <c r="N39" i="44"/>
  <c r="B39" i="44" s="1" a="1"/>
  <c r="B39" i="44" s="1"/>
  <c r="N33" i="44"/>
  <c r="B33" i="44" s="1" a="1"/>
  <c r="B33" i="44" s="1"/>
  <c r="N28" i="44"/>
  <c r="B28" i="44" s="1" a="1"/>
  <c r="B28" i="44" s="1"/>
  <c r="N57" i="44"/>
  <c r="B57" i="44" s="1" a="1"/>
  <c r="B57" i="44" s="1"/>
  <c r="N62" i="44"/>
  <c r="B62" i="44" s="1" a="1"/>
  <c r="B62" i="44" s="1"/>
  <c r="N74" i="44"/>
  <c r="B74" i="44" s="1" a="1"/>
  <c r="B74" i="44" s="1"/>
  <c r="N79" i="44"/>
  <c r="B79" i="44" s="1" a="1"/>
  <c r="B79" i="44" s="1"/>
  <c r="N91" i="44"/>
  <c r="B91" i="44" s="1" a="1"/>
  <c r="B91" i="44" s="1"/>
  <c r="N97" i="44"/>
  <c r="B97" i="44" s="1" a="1"/>
  <c r="B97" i="44" s="1"/>
  <c r="N21" i="44"/>
  <c r="B21" i="44" s="1" a="1"/>
  <c r="B21" i="44" s="1"/>
  <c r="N16" i="44"/>
  <c r="B16" i="44" s="1" a="1"/>
  <c r="B16" i="44" s="1"/>
  <c r="N9" i="44"/>
  <c r="B9" i="44" s="1" a="1"/>
  <c r="B9" i="44" s="1"/>
  <c r="N40" i="44"/>
  <c r="B40" i="44" s="1" a="1"/>
  <c r="B40" i="44" s="1"/>
  <c r="N45" i="44"/>
  <c r="B45" i="44" s="1" a="1"/>
  <c r="B45" i="44" s="1"/>
  <c r="N51" i="44"/>
  <c r="B51" i="44" s="1" a="1"/>
  <c r="B51" i="44" s="1"/>
  <c r="N98" i="44"/>
  <c r="B98" i="44" s="1" a="1"/>
  <c r="B98" i="44" s="1"/>
  <c r="N103" i="44"/>
  <c r="B103" i="44" s="1" a="1"/>
  <c r="B103" i="44" s="1"/>
  <c r="N126" i="44"/>
  <c r="B126" i="44" s="1" a="1"/>
  <c r="B126" i="44" s="1"/>
  <c r="N27" i="44"/>
  <c r="B27" i="44" s="1" a="1"/>
  <c r="B27" i="44" s="1"/>
  <c r="N41" i="44"/>
  <c r="B41" i="44" s="1" a="1"/>
  <c r="B41" i="44" s="1"/>
  <c r="N80" i="44"/>
  <c r="B80" i="44" s="1" a="1"/>
  <c r="B80" i="44" s="1"/>
  <c r="N109" i="44"/>
  <c r="B109" i="44" s="1" a="1"/>
  <c r="B109" i="44" s="1"/>
  <c r="N116" i="44"/>
  <c r="B116" i="44" s="1" a="1"/>
  <c r="B116" i="44" s="1"/>
  <c r="N20" i="44"/>
  <c r="B20" i="44" s="1" a="1"/>
  <c r="B20" i="44" s="1"/>
  <c r="N58" i="44"/>
  <c r="B58" i="44" s="1" a="1"/>
  <c r="B58" i="44" s="1"/>
  <c r="N69" i="44"/>
  <c r="B69" i="44" s="1" a="1"/>
  <c r="B69" i="44" s="1"/>
  <c r="N86" i="44"/>
  <c r="B86" i="44" s="1" a="1"/>
  <c r="B86" i="44" s="1"/>
  <c r="N92" i="44"/>
  <c r="B92" i="44" s="1" a="1"/>
  <c r="B92" i="44" s="1"/>
  <c r="N104" i="44"/>
  <c r="B104" i="44" s="1" a="1"/>
  <c r="B104" i="44" s="1"/>
  <c r="N122" i="44"/>
  <c r="B122" i="44" s="1" a="1"/>
  <c r="B122" i="44" s="1"/>
  <c r="N127" i="44"/>
  <c r="B127" i="44" s="1" a="1"/>
  <c r="B127" i="44" s="1"/>
  <c r="N38" i="44"/>
  <c r="B38" i="44" s="1" a="1"/>
  <c r="B38" i="44" s="1"/>
  <c r="N26" i="44"/>
  <c r="B26" i="44" s="1" a="1"/>
  <c r="B26" i="44" s="1"/>
  <c r="N15" i="44"/>
  <c r="B15" i="44" s="1" a="1"/>
  <c r="B15" i="44" s="1"/>
  <c r="N52" i="44"/>
  <c r="B52" i="44" s="1" a="1"/>
  <c r="B52" i="44" s="1"/>
  <c r="N63" i="44"/>
  <c r="B63" i="44" s="1" a="1"/>
  <c r="B63" i="44" s="1"/>
  <c r="N75" i="44"/>
  <c r="B75" i="44" s="1" a="1"/>
  <c r="B75" i="44" s="1"/>
  <c r="N81" i="44"/>
  <c r="B81" i="44" s="1" a="1"/>
  <c r="B81" i="44" s="1"/>
  <c r="N87" i="44"/>
  <c r="B87" i="44" s="1" a="1"/>
  <c r="B87" i="44" s="1"/>
  <c r="N99" i="44"/>
  <c r="B99" i="44" s="1" a="1"/>
  <c r="B99" i="44" s="1"/>
  <c r="N105" i="44"/>
  <c r="B105" i="44" s="1" a="1"/>
  <c r="B105" i="44" s="1"/>
  <c r="N110" i="44"/>
  <c r="B110" i="44" s="1" a="1"/>
  <c r="B110" i="44" s="1"/>
  <c r="N8" i="44"/>
  <c r="B8" i="44" s="1" a="1"/>
  <c r="B8" i="44" s="1"/>
  <c r="N4" i="44"/>
  <c r="B4" i="44" s="1" a="1"/>
  <c r="B4" i="44" s="1"/>
  <c r="H3" i="36"/>
  <c r="C3" i="36"/>
  <c r="E23" i="36" l="1"/>
  <c r="E27" i="36"/>
  <c r="G27" i="36" s="1"/>
  <c r="D27" i="36"/>
  <c r="G35" i="36"/>
  <c r="F35" i="36"/>
  <c r="AL59" i="36"/>
  <c r="AL87" i="36"/>
  <c r="AL75" i="36"/>
  <c r="E7" i="36"/>
  <c r="G7" i="36" s="1"/>
  <c r="F15" i="36"/>
  <c r="AF95" i="36"/>
  <c r="AD95" i="36"/>
  <c r="AC95" i="36"/>
  <c r="AE95" i="36"/>
  <c r="AE23" i="36"/>
  <c r="AF23" i="36"/>
  <c r="AC23" i="36"/>
  <c r="AD23" i="36"/>
  <c r="AC3" i="36"/>
  <c r="AF3" i="36"/>
  <c r="AF75" i="36"/>
  <c r="AC75" i="36"/>
  <c r="AD75" i="36"/>
  <c r="AE75" i="36"/>
  <c r="AF15" i="36"/>
  <c r="AD15" i="36"/>
  <c r="AE15" i="36"/>
  <c r="AL15" i="36" s="1"/>
  <c r="AC15" i="36"/>
  <c r="AE11" i="36"/>
  <c r="AD11" i="36"/>
  <c r="AF11" i="36"/>
  <c r="AC11" i="36"/>
  <c r="AF55" i="36"/>
  <c r="AC55" i="36"/>
  <c r="AD55" i="36"/>
  <c r="AE55" i="36"/>
  <c r="AD71" i="36"/>
  <c r="AE71" i="36"/>
  <c r="AF71" i="36"/>
  <c r="AC71" i="36"/>
  <c r="AD31" i="36"/>
  <c r="AC31" i="36"/>
  <c r="AF31" i="36"/>
  <c r="AE31" i="36"/>
  <c r="AL95" i="36"/>
  <c r="AF119" i="36"/>
  <c r="AD119" i="36"/>
  <c r="AC119" i="36"/>
  <c r="AE119" i="36"/>
  <c r="AD79" i="36"/>
  <c r="AF79" i="36"/>
  <c r="AE79" i="36"/>
  <c r="AC79" i="36"/>
  <c r="AF67" i="36"/>
  <c r="AE67" i="36"/>
  <c r="AC67" i="36"/>
  <c r="AD67" i="36"/>
  <c r="AE47" i="36"/>
  <c r="AD47" i="36"/>
  <c r="AF47" i="36"/>
  <c r="AC47" i="36"/>
  <c r="AF111" i="36"/>
  <c r="AC111" i="36"/>
  <c r="AD111" i="36"/>
  <c r="AE111" i="36"/>
  <c r="AF87" i="36"/>
  <c r="AD87" i="36"/>
  <c r="AE87" i="36"/>
  <c r="AC87" i="36"/>
  <c r="AC27" i="36"/>
  <c r="AD27" i="36"/>
  <c r="AE27" i="36"/>
  <c r="AF27" i="36"/>
  <c r="AE115" i="36"/>
  <c r="AD115" i="36"/>
  <c r="AC115" i="36"/>
  <c r="AF115" i="36"/>
  <c r="AC127" i="36"/>
  <c r="AE127" i="36"/>
  <c r="AD127" i="36"/>
  <c r="AF127" i="36"/>
  <c r="AF35" i="36"/>
  <c r="AD35" i="36"/>
  <c r="AC35" i="36"/>
  <c r="AE35" i="36"/>
  <c r="AC123" i="36"/>
  <c r="AF123" i="36"/>
  <c r="AE123" i="36"/>
  <c r="AD123" i="36"/>
  <c r="AF91" i="36"/>
  <c r="AD91" i="36"/>
  <c r="AE91" i="36"/>
  <c r="AC91" i="36"/>
  <c r="AE51" i="36"/>
  <c r="AD51" i="36"/>
  <c r="AF51" i="36"/>
  <c r="AC51" i="36"/>
  <c r="AE103" i="36"/>
  <c r="AD103" i="36"/>
  <c r="AF103" i="36"/>
  <c r="AC103" i="36"/>
  <c r="AF99" i="36"/>
  <c r="AE99" i="36"/>
  <c r="AD99" i="36"/>
  <c r="AC99" i="36"/>
  <c r="AC39" i="36"/>
  <c r="AE39" i="36"/>
  <c r="AD39" i="36"/>
  <c r="AF39" i="36"/>
  <c r="AC19" i="36"/>
  <c r="AD19" i="36"/>
  <c r="AE19" i="36"/>
  <c r="AF19" i="36"/>
  <c r="AC63" i="36"/>
  <c r="AF63" i="36"/>
  <c r="AD63" i="36"/>
  <c r="AE63" i="36"/>
  <c r="AE83" i="36"/>
  <c r="AC83" i="36"/>
  <c r="AD83" i="36"/>
  <c r="AF83" i="36"/>
  <c r="AF59" i="36"/>
  <c r="AD59" i="36"/>
  <c r="AC59" i="36"/>
  <c r="AE59" i="36"/>
  <c r="AD43" i="36"/>
  <c r="AE43" i="36"/>
  <c r="AF43" i="36"/>
  <c r="AC43" i="36"/>
  <c r="AC107" i="36"/>
  <c r="AE107" i="36"/>
  <c r="AD107" i="36"/>
  <c r="AF107" i="36"/>
  <c r="AF7" i="36"/>
  <c r="AC7" i="36"/>
  <c r="AD7" i="36"/>
  <c r="AE7" i="36"/>
  <c r="Z63" i="36"/>
  <c r="AA63" i="36"/>
  <c r="Y63" i="36"/>
  <c r="X63" i="36"/>
  <c r="X123" i="36"/>
  <c r="AA123" i="36"/>
  <c r="Z123" i="36"/>
  <c r="Y123" i="36"/>
  <c r="X39" i="36"/>
  <c r="Y39" i="36"/>
  <c r="Z39" i="36"/>
  <c r="AA39" i="36"/>
  <c r="Y71" i="36"/>
  <c r="Z71" i="36"/>
  <c r="AA71" i="36" s="1"/>
  <c r="X71" i="36"/>
  <c r="X111" i="36"/>
  <c r="Y111" i="36"/>
  <c r="AA111" i="36"/>
  <c r="Z111" i="36"/>
  <c r="AA115" i="36"/>
  <c r="Z115" i="36"/>
  <c r="Y115" i="36"/>
  <c r="X115" i="36"/>
  <c r="Z83" i="36"/>
  <c r="AA83" i="36"/>
  <c r="X83" i="36"/>
  <c r="Y83" i="36"/>
  <c r="AA51" i="36"/>
  <c r="X51" i="36"/>
  <c r="Z51" i="36"/>
  <c r="Y51" i="36"/>
  <c r="Z35" i="36"/>
  <c r="AA35" i="36"/>
  <c r="X35" i="36"/>
  <c r="Y35" i="36"/>
  <c r="X87" i="36"/>
  <c r="AA87" i="36"/>
  <c r="Y87" i="36"/>
  <c r="Z87" i="36"/>
  <c r="AA103" i="36"/>
  <c r="Z103" i="36"/>
  <c r="Y103" i="36"/>
  <c r="X103" i="36"/>
  <c r="Z95" i="36"/>
  <c r="AA95" i="36"/>
  <c r="X95" i="36"/>
  <c r="Y95" i="36"/>
  <c r="Z127" i="36"/>
  <c r="AA127" i="36"/>
  <c r="Y127" i="36"/>
  <c r="X127" i="36"/>
  <c r="AA107" i="36"/>
  <c r="X107" i="36"/>
  <c r="Y107" i="36"/>
  <c r="Z107" i="36"/>
  <c r="Z19" i="36"/>
  <c r="AA19" i="36"/>
  <c r="Y19" i="36"/>
  <c r="X19" i="36"/>
  <c r="Z11" i="36"/>
  <c r="AA11" i="36"/>
  <c r="X11" i="36"/>
  <c r="Y11" i="36"/>
  <c r="AA43" i="36"/>
  <c r="Y43" i="36"/>
  <c r="Z43" i="36"/>
  <c r="X43" i="36"/>
  <c r="AA47" i="36"/>
  <c r="Y47" i="36"/>
  <c r="X47" i="36"/>
  <c r="Z47" i="36"/>
  <c r="Y3" i="36"/>
  <c r="X3" i="36"/>
  <c r="AA3" i="36"/>
  <c r="AA55" i="36"/>
  <c r="Z55" i="36"/>
  <c r="Y55" i="36"/>
  <c r="X55" i="36"/>
  <c r="X59" i="36"/>
  <c r="AA59" i="36"/>
  <c r="Z59" i="36"/>
  <c r="Y59" i="36"/>
  <c r="AA119" i="36"/>
  <c r="Z119" i="36"/>
  <c r="X119" i="36"/>
  <c r="Y119" i="36"/>
  <c r="X91" i="36"/>
  <c r="Z91" i="36"/>
  <c r="AA91" i="36"/>
  <c r="Y91" i="36"/>
  <c r="Z7" i="36"/>
  <c r="AA7" i="36"/>
  <c r="X7" i="36"/>
  <c r="Y7" i="36"/>
  <c r="Z75" i="36"/>
  <c r="AA75" i="36"/>
  <c r="Y75" i="36"/>
  <c r="X75" i="36"/>
  <c r="Z67" i="36"/>
  <c r="X67" i="36"/>
  <c r="AA67" i="36"/>
  <c r="Y67" i="36"/>
  <c r="Z99" i="36"/>
  <c r="AA99" i="36"/>
  <c r="X99" i="36"/>
  <c r="Y99" i="36"/>
  <c r="Z31" i="36"/>
  <c r="AA31" i="36"/>
  <c r="Y31" i="36"/>
  <c r="X31" i="36"/>
  <c r="Z15" i="36"/>
  <c r="AA15" i="36"/>
  <c r="Y15" i="36"/>
  <c r="X15" i="36"/>
  <c r="Z27" i="36"/>
  <c r="AA27" i="36"/>
  <c r="Y27" i="36"/>
  <c r="X27" i="36"/>
  <c r="Z23" i="36"/>
  <c r="AA23" i="36"/>
  <c r="X23" i="36"/>
  <c r="Y23" i="36"/>
  <c r="AA79" i="36"/>
  <c r="Z79" i="36"/>
  <c r="Y79" i="36"/>
  <c r="X79" i="36"/>
  <c r="V123" i="36"/>
  <c r="U123" i="36"/>
  <c r="O123" i="36"/>
  <c r="S123" i="36"/>
  <c r="T123" i="36"/>
  <c r="S35" i="36"/>
  <c r="V35" i="36"/>
  <c r="U35" i="36"/>
  <c r="O35" i="36"/>
  <c r="T35" i="36"/>
  <c r="V79" i="36"/>
  <c r="U79" i="36"/>
  <c r="T79" i="36"/>
  <c r="S79" i="36"/>
  <c r="O79" i="36"/>
  <c r="V43" i="36"/>
  <c r="S43" i="36"/>
  <c r="O43" i="36"/>
  <c r="U43" i="36"/>
  <c r="T43" i="36"/>
  <c r="O39" i="36"/>
  <c r="U39" i="36"/>
  <c r="V39" i="36"/>
  <c r="S39" i="36"/>
  <c r="T39" i="36"/>
  <c r="V127" i="36"/>
  <c r="T127" i="36"/>
  <c r="O127" i="36"/>
  <c r="U127" i="36"/>
  <c r="S127" i="36"/>
  <c r="S111" i="36"/>
  <c r="O111" i="36"/>
  <c r="V111" i="36"/>
  <c r="U111" i="36"/>
  <c r="T111" i="36"/>
  <c r="T27" i="36"/>
  <c r="O27" i="36"/>
  <c r="U27" i="36"/>
  <c r="V27" i="36"/>
  <c r="S27" i="36"/>
  <c r="V59" i="36"/>
  <c r="O59" i="36"/>
  <c r="U59" i="36"/>
  <c r="T59" i="36"/>
  <c r="S59" i="36"/>
  <c r="T95" i="36"/>
  <c r="S95" i="36"/>
  <c r="V95" i="36"/>
  <c r="U95" i="36"/>
  <c r="O95" i="36"/>
  <c r="O119" i="36"/>
  <c r="S119" i="36"/>
  <c r="U119" i="36"/>
  <c r="V119" i="36"/>
  <c r="T119" i="36"/>
  <c r="AL123" i="36"/>
  <c r="V99" i="36"/>
  <c r="T99" i="36"/>
  <c r="O99" i="36"/>
  <c r="U99" i="36"/>
  <c r="S99" i="36"/>
  <c r="U51" i="36"/>
  <c r="O51" i="36"/>
  <c r="T51" i="36"/>
  <c r="V51" i="36"/>
  <c r="S51" i="36"/>
  <c r="V15" i="36"/>
  <c r="O15" i="36"/>
  <c r="S15" i="36"/>
  <c r="U15" i="36"/>
  <c r="T15" i="36"/>
  <c r="V115" i="36"/>
  <c r="O115" i="36"/>
  <c r="T115" i="36"/>
  <c r="S115" i="36"/>
  <c r="U115" i="36"/>
  <c r="T3" i="36"/>
  <c r="S3" i="36"/>
  <c r="V3" i="36"/>
  <c r="T83" i="36"/>
  <c r="V83" i="36"/>
  <c r="U83" i="36"/>
  <c r="O83" i="36"/>
  <c r="S83" i="36"/>
  <c r="T47" i="36"/>
  <c r="U47" i="36"/>
  <c r="S47" i="36"/>
  <c r="V47" i="36"/>
  <c r="O47" i="36"/>
  <c r="V31" i="36"/>
  <c r="O31" i="36"/>
  <c r="T31" i="36"/>
  <c r="U31" i="36"/>
  <c r="S31" i="36"/>
  <c r="O103" i="36"/>
  <c r="T103" i="36"/>
  <c r="S103" i="36"/>
  <c r="U103" i="36"/>
  <c r="V103" i="36"/>
  <c r="V91" i="36"/>
  <c r="O91" i="36"/>
  <c r="S91" i="36"/>
  <c r="U91" i="36"/>
  <c r="T91" i="36"/>
  <c r="S63" i="36"/>
  <c r="V63" i="36"/>
  <c r="U63" i="36"/>
  <c r="T63" i="36"/>
  <c r="O63" i="36"/>
  <c r="V107" i="36"/>
  <c r="S107" i="36"/>
  <c r="O107" i="36"/>
  <c r="U107" i="36"/>
  <c r="T107" i="36"/>
  <c r="O71" i="36"/>
  <c r="V71" i="36"/>
  <c r="U71" i="36"/>
  <c r="S71" i="36"/>
  <c r="T71" i="36"/>
  <c r="V19" i="36"/>
  <c r="O19" i="36"/>
  <c r="T19" i="36"/>
  <c r="S19" i="36"/>
  <c r="U19" i="36"/>
  <c r="T75" i="36"/>
  <c r="O75" i="36"/>
  <c r="U75" i="36"/>
  <c r="V75" i="36"/>
  <c r="S75" i="36"/>
  <c r="V23" i="36"/>
  <c r="O23" i="36"/>
  <c r="S23" i="36"/>
  <c r="T23" i="36"/>
  <c r="U23" i="36"/>
  <c r="V11" i="36"/>
  <c r="O11" i="36"/>
  <c r="U11" i="36"/>
  <c r="S11" i="36"/>
  <c r="T11" i="36"/>
  <c r="O55" i="36"/>
  <c r="U55" i="36"/>
  <c r="T55" i="36"/>
  <c r="S55" i="36"/>
  <c r="V55" i="36"/>
  <c r="V87" i="36"/>
  <c r="O87" i="36"/>
  <c r="U87" i="36"/>
  <c r="T87" i="36"/>
  <c r="S87" i="36"/>
  <c r="V7" i="36"/>
  <c r="O7" i="36"/>
  <c r="S7" i="36"/>
  <c r="T7" i="36"/>
  <c r="U7" i="36"/>
  <c r="V67" i="36"/>
  <c r="O67" i="36"/>
  <c r="U67" i="36"/>
  <c r="T67" i="36"/>
  <c r="S67" i="36"/>
  <c r="N91" i="36"/>
  <c r="P91" i="36"/>
  <c r="Q91" i="36"/>
  <c r="Q83" i="36"/>
  <c r="P83" i="36"/>
  <c r="N83" i="36"/>
  <c r="Q63" i="36"/>
  <c r="N63" i="36"/>
  <c r="P63" i="36"/>
  <c r="P99" i="36"/>
  <c r="N99" i="36"/>
  <c r="Q99" i="36"/>
  <c r="N7" i="36"/>
  <c r="P7" i="36"/>
  <c r="Q7" i="36"/>
  <c r="P103" i="36"/>
  <c r="Q103" i="36"/>
  <c r="N103" i="36"/>
  <c r="Q111" i="36"/>
  <c r="N111" i="36"/>
  <c r="P111" i="36"/>
  <c r="N15" i="36"/>
  <c r="P15" i="36"/>
  <c r="Q15" i="36"/>
  <c r="P3" i="36"/>
  <c r="N3" i="36"/>
  <c r="Q3" i="36"/>
  <c r="Q123" i="36"/>
  <c r="P123" i="36"/>
  <c r="N123" i="36"/>
  <c r="Q59" i="36"/>
  <c r="P59" i="36"/>
  <c r="N59" i="36"/>
  <c r="P87" i="36"/>
  <c r="Q87" i="36"/>
  <c r="N87" i="36"/>
  <c r="N35" i="36"/>
  <c r="P35" i="36"/>
  <c r="Q35" i="36"/>
  <c r="N115" i="36"/>
  <c r="P115" i="36"/>
  <c r="Q115" i="36"/>
  <c r="P39" i="36"/>
  <c r="Q39" i="36"/>
  <c r="N39" i="36"/>
  <c r="Q51" i="36"/>
  <c r="P51" i="36"/>
  <c r="N51" i="36"/>
  <c r="P67" i="36"/>
  <c r="Q67" i="36"/>
  <c r="N67" i="36"/>
  <c r="N43" i="36"/>
  <c r="Q43" i="36"/>
  <c r="P43" i="36"/>
  <c r="P71" i="36"/>
  <c r="Q71" i="36"/>
  <c r="N71" i="36"/>
  <c r="N23" i="36"/>
  <c r="Q23" i="36"/>
  <c r="P23" i="36"/>
  <c r="P79" i="36"/>
  <c r="Q79" i="36"/>
  <c r="N79" i="36"/>
  <c r="Q19" i="36"/>
  <c r="P19" i="36"/>
  <c r="N19" i="36"/>
  <c r="Q47" i="36"/>
  <c r="N47" i="36"/>
  <c r="P47" i="36"/>
  <c r="Q107" i="36"/>
  <c r="P107" i="36"/>
  <c r="N107" i="36"/>
  <c r="Q27" i="36"/>
  <c r="N27" i="36"/>
  <c r="P27" i="36"/>
  <c r="Q95" i="36"/>
  <c r="N95" i="36"/>
  <c r="P95" i="36"/>
  <c r="N11" i="36"/>
  <c r="P11" i="36"/>
  <c r="Q11" i="36"/>
  <c r="N127" i="36"/>
  <c r="Q127" i="36"/>
  <c r="P127" i="36"/>
  <c r="Q119" i="36"/>
  <c r="N119" i="36"/>
  <c r="P119" i="36"/>
  <c r="N75" i="36"/>
  <c r="P75" i="36"/>
  <c r="Q75" i="36"/>
  <c r="N55" i="36"/>
  <c r="Q55" i="36"/>
  <c r="P55" i="36"/>
  <c r="Q31" i="36"/>
  <c r="N31" i="36"/>
  <c r="P31" i="36"/>
  <c r="I115" i="36"/>
  <c r="L115" i="36"/>
  <c r="K115" i="36"/>
  <c r="J115" i="36"/>
  <c r="K47" i="36"/>
  <c r="L47" i="36"/>
  <c r="I47" i="36"/>
  <c r="J47" i="36"/>
  <c r="L99" i="36"/>
  <c r="K99" i="36"/>
  <c r="J99" i="36"/>
  <c r="I99" i="36"/>
  <c r="L19" i="36"/>
  <c r="K19" i="36"/>
  <c r="I19" i="36"/>
  <c r="J19" i="36"/>
  <c r="L11" i="36"/>
  <c r="K11" i="36"/>
  <c r="I11" i="36"/>
  <c r="J11" i="36"/>
  <c r="L67" i="36"/>
  <c r="J67" i="36"/>
  <c r="I67" i="36"/>
  <c r="K67" i="36"/>
  <c r="L63" i="36"/>
  <c r="K63" i="36"/>
  <c r="J63" i="36"/>
  <c r="I63" i="36"/>
  <c r="K71" i="36"/>
  <c r="L71" i="36"/>
  <c r="J71" i="36"/>
  <c r="I71" i="36"/>
  <c r="L107" i="36"/>
  <c r="I107" i="36"/>
  <c r="K107" i="36"/>
  <c r="J107" i="36"/>
  <c r="I43" i="36"/>
  <c r="J43" i="36"/>
  <c r="K43" i="36"/>
  <c r="L43" i="36"/>
  <c r="L87" i="36"/>
  <c r="K87" i="36"/>
  <c r="J87" i="36"/>
  <c r="I87" i="36"/>
  <c r="L103" i="36"/>
  <c r="I103" i="36"/>
  <c r="J103" i="36"/>
  <c r="K103" i="36"/>
  <c r="AL47" i="36"/>
  <c r="L83" i="36"/>
  <c r="K83" i="36"/>
  <c r="I83" i="36"/>
  <c r="J83" i="36"/>
  <c r="L119" i="36"/>
  <c r="K119" i="36"/>
  <c r="J119" i="36"/>
  <c r="I119" i="36"/>
  <c r="L39" i="36"/>
  <c r="I39" i="36"/>
  <c r="J39" i="36"/>
  <c r="K39" i="36"/>
  <c r="AL39" i="36"/>
  <c r="L23" i="36"/>
  <c r="J23" i="36"/>
  <c r="I23" i="36"/>
  <c r="K23" i="36"/>
  <c r="L31" i="36"/>
  <c r="J31" i="36"/>
  <c r="K31" i="36"/>
  <c r="I31" i="36"/>
  <c r="I123" i="36"/>
  <c r="L123" i="36"/>
  <c r="K123" i="36"/>
  <c r="J123" i="36"/>
  <c r="L35" i="36"/>
  <c r="K35" i="36"/>
  <c r="J35" i="36"/>
  <c r="I35" i="36"/>
  <c r="AL67" i="36"/>
  <c r="J79" i="36"/>
  <c r="L79" i="36"/>
  <c r="K79" i="36"/>
  <c r="I79" i="36"/>
  <c r="L75" i="36"/>
  <c r="I75" i="36"/>
  <c r="K75" i="36"/>
  <c r="J75" i="36"/>
  <c r="J51" i="36"/>
  <c r="K51" i="36"/>
  <c r="L51" i="36"/>
  <c r="I51" i="36"/>
  <c r="K59" i="36"/>
  <c r="J59" i="36"/>
  <c r="I59" i="36"/>
  <c r="L59" i="36"/>
  <c r="L27" i="36"/>
  <c r="J27" i="36"/>
  <c r="I27" i="36"/>
  <c r="K27" i="36"/>
  <c r="L15" i="36"/>
  <c r="K15" i="36"/>
  <c r="I15" i="36"/>
  <c r="J15" i="36"/>
  <c r="K55" i="36"/>
  <c r="J55" i="36"/>
  <c r="I55" i="36"/>
  <c r="L55" i="36"/>
  <c r="L127" i="36"/>
  <c r="J127" i="36"/>
  <c r="I127" i="36"/>
  <c r="K127" i="36"/>
  <c r="I91" i="36"/>
  <c r="J91" i="36"/>
  <c r="L91" i="36"/>
  <c r="K91" i="36"/>
  <c r="K111" i="36"/>
  <c r="L111" i="36"/>
  <c r="J111" i="36"/>
  <c r="I111" i="36"/>
  <c r="AL115" i="36"/>
  <c r="L95" i="36"/>
  <c r="K95" i="36"/>
  <c r="I95" i="36"/>
  <c r="J95" i="36"/>
  <c r="L7" i="36"/>
  <c r="J7" i="36"/>
  <c r="K7" i="36"/>
  <c r="I7" i="36"/>
  <c r="F99" i="36"/>
  <c r="E99" i="36"/>
  <c r="D99" i="36"/>
  <c r="G99" i="36"/>
  <c r="AL99" i="36"/>
  <c r="F91" i="36"/>
  <c r="AL91" i="36"/>
  <c r="G91" i="36"/>
  <c r="D91" i="36"/>
  <c r="E91" i="36"/>
  <c r="AL71" i="36"/>
  <c r="G71" i="36"/>
  <c r="D71" i="36"/>
  <c r="F71" i="36"/>
  <c r="E71" i="36"/>
  <c r="G63" i="36"/>
  <c r="E63" i="36"/>
  <c r="F63" i="36"/>
  <c r="D63" i="36"/>
  <c r="AL63" i="36"/>
  <c r="E15" i="36"/>
  <c r="E55" i="36"/>
  <c r="G55" i="36"/>
  <c r="D55" i="36"/>
  <c r="F55" i="36"/>
  <c r="AL55" i="36"/>
  <c r="F107" i="36"/>
  <c r="G107" i="36"/>
  <c r="E107" i="36"/>
  <c r="AL107" i="36"/>
  <c r="D107" i="36"/>
  <c r="F127" i="36"/>
  <c r="D127" i="36"/>
  <c r="G127" i="36"/>
  <c r="AL127" i="36"/>
  <c r="E127" i="36"/>
  <c r="AL79" i="36"/>
  <c r="G79" i="36"/>
  <c r="F79" i="36"/>
  <c r="D79" i="36"/>
  <c r="E79" i="36"/>
  <c r="G51" i="36"/>
  <c r="D51" i="36"/>
  <c r="E51" i="36"/>
  <c r="F51" i="36"/>
  <c r="AL51" i="36"/>
  <c r="D119" i="36"/>
  <c r="G119" i="36"/>
  <c r="F119" i="36"/>
  <c r="E119" i="36"/>
  <c r="AL119" i="36"/>
  <c r="F43" i="36"/>
  <c r="G43" i="36"/>
  <c r="AL43" i="36"/>
  <c r="E43" i="36"/>
  <c r="D43" i="36"/>
  <c r="D35" i="36"/>
  <c r="AL111" i="36"/>
  <c r="D111" i="36"/>
  <c r="F111" i="36"/>
  <c r="E111" i="36"/>
  <c r="G111" i="36"/>
  <c r="D7" i="36"/>
  <c r="AL35" i="36"/>
  <c r="AL83" i="36"/>
  <c r="G83" i="36"/>
  <c r="D83" i="36"/>
  <c r="E83" i="36"/>
  <c r="F83" i="36"/>
  <c r="L3" i="36"/>
  <c r="I3" i="36"/>
  <c r="AL103" i="36"/>
  <c r="D103" i="36"/>
  <c r="F103" i="36"/>
  <c r="E103" i="36"/>
  <c r="G103" i="36"/>
  <c r="F23" i="36"/>
  <c r="G23" i="36" s="1"/>
  <c r="B78" i="43" a="1"/>
  <c r="B78" i="43" s="1"/>
  <c r="I76" i="46" s="1"/>
  <c r="B117" i="43" a="1"/>
  <c r="B117" i="43" s="1"/>
  <c r="I115" i="46" s="1"/>
  <c r="B110" i="43" a="1"/>
  <c r="B110" i="43" s="1"/>
  <c r="I108" i="46" s="1"/>
  <c r="B11" i="43" a="1"/>
  <c r="B11" i="43" s="1"/>
  <c r="B128" i="43" a="1"/>
  <c r="B128" i="43" s="1"/>
  <c r="I126" i="46" s="1"/>
  <c r="B54" i="43" a="1"/>
  <c r="B54" i="43" s="1"/>
  <c r="I52" i="46" s="1"/>
  <c r="B122" i="43" a="1"/>
  <c r="B122" i="43" s="1"/>
  <c r="I120" i="46" s="1"/>
  <c r="B121" i="43" a="1"/>
  <c r="B121" i="43" s="1"/>
  <c r="I119" i="46" s="1"/>
  <c r="B115" i="43" a="1"/>
  <c r="B115" i="43" s="1"/>
  <c r="I113" i="46" s="1"/>
  <c r="B62" i="43" a="1"/>
  <c r="B62" i="43" s="1"/>
  <c r="I60" i="46" s="1"/>
  <c r="B23" i="43" a="1"/>
  <c r="B23" i="43" s="1"/>
  <c r="I21" i="46" s="1"/>
  <c r="B83" i="43" a="1"/>
  <c r="B83" i="43" s="1"/>
  <c r="I81" i="46" s="1"/>
  <c r="B116" i="43" a="1"/>
  <c r="B116" i="43" s="1"/>
  <c r="I114" i="46" s="1"/>
  <c r="B80" i="43" a="1"/>
  <c r="B80" i="43" s="1"/>
  <c r="I78" i="46" s="1"/>
  <c r="B52" i="43" a="1"/>
  <c r="B52" i="43" s="1"/>
  <c r="I50" i="46" s="1"/>
  <c r="B124" i="43" a="1"/>
  <c r="B124" i="43" s="1"/>
  <c r="I122" i="46" s="1"/>
  <c r="B107" i="43" a="1"/>
  <c r="B107" i="43" s="1"/>
  <c r="I105" i="46" s="1"/>
  <c r="B129" i="43" a="1"/>
  <c r="B129" i="43" s="1"/>
  <c r="I127" i="46" s="1"/>
  <c r="B73" i="43" a="1"/>
  <c r="B73" i="43" s="1"/>
  <c r="I71" i="46" s="1"/>
  <c r="B113" i="43" a="1"/>
  <c r="B113" i="43" s="1"/>
  <c r="I111" i="46" s="1"/>
  <c r="B131" i="43" a="1"/>
  <c r="B131" i="43" s="1"/>
  <c r="I129" i="46" s="1"/>
  <c r="B100" i="43" a="1"/>
  <c r="B100" i="43" s="1"/>
  <c r="I98" i="46" s="1"/>
  <c r="B84" i="43" a="1"/>
  <c r="B84" i="43" s="1"/>
  <c r="I82" i="46" s="1"/>
  <c r="B50" i="43" a="1"/>
  <c r="B50" i="43" s="1"/>
  <c r="I48" i="46" s="1"/>
  <c r="B94" i="43" a="1"/>
  <c r="B94" i="43" s="1"/>
  <c r="I92" i="46" s="1"/>
  <c r="B26" i="43" a="1"/>
  <c r="B26" i="43" s="1"/>
  <c r="I24" i="46" s="1"/>
  <c r="B104" i="43" a="1"/>
  <c r="B104" i="43" s="1"/>
  <c r="I102" i="46" s="1"/>
  <c r="B47" i="43" a="1"/>
  <c r="B47" i="43" s="1"/>
  <c r="I45" i="46" s="1"/>
  <c r="B46" i="43" a="1"/>
  <c r="B46" i="43" s="1"/>
  <c r="I44" i="46" s="1"/>
  <c r="B35" i="43" a="1"/>
  <c r="B35" i="43" s="1"/>
  <c r="I33" i="46" s="1"/>
  <c r="B74" i="43" a="1"/>
  <c r="B74" i="43" s="1"/>
  <c r="I72" i="46" s="1"/>
  <c r="B42" i="43" a="1"/>
  <c r="B42" i="43" s="1"/>
  <c r="I40" i="46" s="1"/>
  <c r="B45" i="43" a="1"/>
  <c r="B45" i="43" s="1"/>
  <c r="I43" i="46" s="1"/>
  <c r="B34" i="43" a="1"/>
  <c r="B34" i="43" s="1"/>
  <c r="I32" i="46" s="1"/>
  <c r="B21" i="43" a="1"/>
  <c r="B21" i="43" s="1"/>
  <c r="I19" i="46" s="1"/>
  <c r="B89" i="43" a="1"/>
  <c r="B89" i="43" s="1"/>
  <c r="I87" i="46" s="1"/>
  <c r="B99" i="43" a="1"/>
  <c r="B99" i="43" s="1"/>
  <c r="I97" i="46" s="1"/>
  <c r="B31" i="43" a="1"/>
  <c r="B31" i="43" s="1"/>
  <c r="I29" i="46" s="1"/>
  <c r="B24" i="43" a="1"/>
  <c r="B24" i="43" s="1"/>
  <c r="I22" i="46" s="1"/>
  <c r="B30" i="43" a="1"/>
  <c r="B30" i="43" s="1"/>
  <c r="I28" i="46" s="1"/>
  <c r="B57" i="43" a="1"/>
  <c r="B57" i="43" s="1"/>
  <c r="I55" i="46" s="1"/>
  <c r="B18" i="43" a="1"/>
  <c r="B18" i="43" s="1"/>
  <c r="I16" i="46" s="1"/>
  <c r="B63" i="43" a="1"/>
  <c r="B63" i="43" s="1"/>
  <c r="I61" i="46" s="1"/>
  <c r="B28" i="43" a="1"/>
  <c r="B28" i="43" s="1"/>
  <c r="I26" i="46" s="1"/>
  <c r="B10" i="43" a="1"/>
  <c r="B10" i="43" s="1"/>
  <c r="B66" i="43" a="1"/>
  <c r="B66" i="43" s="1"/>
  <c r="I64" i="46" s="1"/>
  <c r="B87" i="43" a="1"/>
  <c r="B87" i="43" s="1"/>
  <c r="I85" i="46" s="1"/>
  <c r="B14" i="43" a="1"/>
  <c r="B14" i="43" s="1"/>
  <c r="I12" i="46" s="1"/>
  <c r="B125" i="43" a="1"/>
  <c r="B125" i="43" s="1"/>
  <c r="I123" i="46" s="1"/>
  <c r="B7" i="43" a="1"/>
  <c r="B7" i="43" s="1"/>
  <c r="B51" i="43" a="1"/>
  <c r="B51" i="43" s="1"/>
  <c r="I49" i="46" s="1"/>
  <c r="B58" i="43" a="1"/>
  <c r="B58" i="43" s="1"/>
  <c r="I56" i="46" s="1"/>
  <c r="B27" i="43" a="1"/>
  <c r="B27" i="43" s="1"/>
  <c r="I25" i="46" s="1"/>
  <c r="B82" i="43" a="1"/>
  <c r="B82" i="43" s="1"/>
  <c r="I80" i="46" s="1"/>
  <c r="B8" i="43" a="1"/>
  <c r="B8" i="43" s="1"/>
  <c r="B102" i="43" a="1"/>
  <c r="B102" i="43" s="1"/>
  <c r="I100" i="46" s="1"/>
  <c r="B85" i="43" a="1"/>
  <c r="B85" i="43" s="1"/>
  <c r="I83" i="46" s="1"/>
  <c r="B40" i="43" a="1"/>
  <c r="B40" i="43" s="1"/>
  <c r="I38" i="46" s="1"/>
  <c r="B41" i="43" a="1"/>
  <c r="B41" i="43" s="1"/>
  <c r="I39" i="46" s="1"/>
  <c r="B123" i="43" a="1"/>
  <c r="B123" i="43" s="1"/>
  <c r="I121" i="46" s="1"/>
  <c r="B43" i="43" a="1"/>
  <c r="B43" i="43" s="1"/>
  <c r="I41" i="46" s="1"/>
  <c r="B81" i="43" a="1"/>
  <c r="B81" i="43" s="1"/>
  <c r="I79" i="46" s="1"/>
  <c r="B112" i="43" a="1"/>
  <c r="B112" i="43" s="1"/>
  <c r="I110" i="46" s="1"/>
  <c r="B17" i="43" a="1"/>
  <c r="B17" i="43" s="1"/>
  <c r="I15" i="46" s="1"/>
  <c r="B90" i="43" a="1"/>
  <c r="B90" i="43" s="1"/>
  <c r="I88" i="46" s="1"/>
  <c r="B72" i="43" a="1"/>
  <c r="B72" i="43" s="1"/>
  <c r="I70" i="46" s="1"/>
  <c r="B127" i="43" a="1"/>
  <c r="B127" i="43" s="1"/>
  <c r="I125" i="46" s="1"/>
  <c r="B70" i="43" a="1"/>
  <c r="B70" i="43" s="1"/>
  <c r="I68" i="46" s="1"/>
  <c r="B86" i="43" a="1"/>
  <c r="B86" i="43" s="1"/>
  <c r="I84" i="46" s="1"/>
  <c r="B69" i="43" a="1"/>
  <c r="B69" i="43" s="1"/>
  <c r="I67" i="46" s="1"/>
  <c r="B12" i="43" a="1"/>
  <c r="B12" i="43" s="1"/>
  <c r="I10" i="46" s="1"/>
  <c r="B6" i="43" a="1"/>
  <c r="B6" i="43" s="1"/>
  <c r="B75" i="43" a="1"/>
  <c r="B75" i="43" s="1"/>
  <c r="I73" i="46" s="1"/>
  <c r="B92" i="43" a="1"/>
  <c r="B92" i="43" s="1"/>
  <c r="I90" i="46" s="1"/>
  <c r="J99" i="46"/>
  <c r="B55" i="43" a="1"/>
  <c r="B55" i="43" s="1"/>
  <c r="I53" i="46" s="1"/>
  <c r="B64" i="43" a="1"/>
  <c r="B64" i="43" s="1"/>
  <c r="I62" i="46" s="1"/>
  <c r="B56" i="43" a="1"/>
  <c r="B56" i="43" s="1"/>
  <c r="I54" i="46" s="1"/>
  <c r="B49" i="43" a="1"/>
  <c r="B49" i="43" s="1"/>
  <c r="I47" i="46" s="1"/>
  <c r="B93" i="43" a="1"/>
  <c r="B93" i="43" s="1"/>
  <c r="I91" i="46" s="1"/>
  <c r="B20" i="43" a="1"/>
  <c r="B20" i="43" s="1"/>
  <c r="I18" i="46" s="1"/>
  <c r="B48" i="43" a="1"/>
  <c r="B48" i="43" s="1"/>
  <c r="I46" i="46" s="1"/>
  <c r="B53" i="43" a="1"/>
  <c r="B53" i="43" s="1"/>
  <c r="I51" i="46" s="1"/>
  <c r="B13" i="43" a="1"/>
  <c r="B13" i="43" s="1"/>
  <c r="I11" i="46" s="1"/>
  <c r="B114" i="43" a="1"/>
  <c r="B114" i="43" s="1"/>
  <c r="I112" i="46" s="1"/>
  <c r="B91" i="43" a="1"/>
  <c r="B91" i="43" s="1"/>
  <c r="I89" i="46" s="1"/>
  <c r="B44" i="43" a="1"/>
  <c r="B44" i="43" s="1"/>
  <c r="I42" i="46" s="1"/>
  <c r="B109" i="43" a="1"/>
  <c r="B109" i="43" s="1"/>
  <c r="I107" i="46" s="1"/>
  <c r="J85" i="46"/>
  <c r="B130" i="43" a="1"/>
  <c r="B130" i="43" s="1"/>
  <c r="I128" i="46" s="1"/>
  <c r="J81" i="46"/>
  <c r="B103" i="43" a="1"/>
  <c r="B103" i="43" s="1"/>
  <c r="I101" i="46" s="1"/>
  <c r="B67" i="43" a="1"/>
  <c r="B67" i="43" s="1"/>
  <c r="I65" i="46" s="1"/>
  <c r="B59" i="43" a="1"/>
  <c r="B59" i="43" s="1"/>
  <c r="I57" i="46" s="1"/>
  <c r="B36" i="43" a="1"/>
  <c r="B36" i="43" s="1"/>
  <c r="I34" i="46" s="1"/>
  <c r="B39" i="43" a="1"/>
  <c r="B39" i="43" s="1"/>
  <c r="I37" i="46" s="1"/>
  <c r="B88" i="43" a="1"/>
  <c r="B88" i="43" s="1"/>
  <c r="I86" i="46" s="1"/>
  <c r="J3" i="46"/>
  <c r="J30" i="46"/>
  <c r="J39" i="46"/>
  <c r="J48" i="46"/>
  <c r="J57" i="46"/>
  <c r="J75" i="46"/>
  <c r="J84" i="46"/>
  <c r="J101" i="46"/>
  <c r="J128" i="46"/>
  <c r="J59" i="46"/>
  <c r="J113" i="46"/>
  <c r="J60" i="46"/>
  <c r="J78" i="46"/>
  <c r="J96" i="46"/>
  <c r="J61" i="46"/>
  <c r="J87" i="46"/>
  <c r="J123" i="46"/>
  <c r="J19" i="46"/>
  <c r="J4" i="46"/>
  <c r="J13" i="46"/>
  <c r="J66" i="46"/>
  <c r="J102" i="46"/>
  <c r="J111" i="46"/>
  <c r="J120" i="46"/>
  <c r="J15" i="46"/>
  <c r="J104" i="46"/>
  <c r="J7" i="46"/>
  <c r="J34" i="46"/>
  <c r="J43" i="46"/>
  <c r="J70" i="46"/>
  <c r="J114" i="46"/>
  <c r="J72" i="46"/>
  <c r="J117" i="46"/>
  <c r="J5" i="46"/>
  <c r="J14" i="46"/>
  <c r="J31" i="46"/>
  <c r="J58" i="46"/>
  <c r="J67" i="46"/>
  <c r="J76" i="46"/>
  <c r="J103" i="46"/>
  <c r="J112" i="46"/>
  <c r="J129" i="46"/>
  <c r="J95" i="46"/>
  <c r="J24" i="46"/>
  <c r="J16" i="46"/>
  <c r="J32" i="46"/>
  <c r="J50" i="46"/>
  <c r="J68" i="46"/>
  <c r="J77" i="46"/>
  <c r="J121" i="46"/>
  <c r="J2" i="46"/>
  <c r="J42" i="46"/>
  <c r="J86" i="46"/>
  <c r="J51" i="46"/>
  <c r="J105" i="46"/>
  <c r="J28" i="46"/>
  <c r="J90" i="46"/>
  <c r="J8" i="46"/>
  <c r="J35" i="46"/>
  <c r="J79" i="46"/>
  <c r="J88" i="46"/>
  <c r="J97" i="46"/>
  <c r="J106" i="46"/>
  <c r="J124" i="46"/>
  <c r="J44" i="46"/>
  <c r="J53" i="46"/>
  <c r="J62" i="46"/>
  <c r="J71" i="46"/>
  <c r="J89" i="46"/>
  <c r="J98" i="46"/>
  <c r="J9" i="46"/>
  <c r="J18" i="46"/>
  <c r="J27" i="46"/>
  <c r="J36" i="46"/>
  <c r="J107" i="46"/>
  <c r="J116" i="46"/>
  <c r="J125" i="46"/>
  <c r="J37" i="46"/>
  <c r="J55" i="46"/>
  <c r="J82" i="46"/>
  <c r="J45" i="46"/>
  <c r="J10" i="46"/>
  <c r="J46" i="46"/>
  <c r="J91" i="46"/>
  <c r="J108" i="46"/>
  <c r="J11" i="46"/>
  <c r="J73" i="46"/>
  <c r="J127" i="46"/>
  <c r="B4" i="43" a="1"/>
  <c r="B4" i="43" s="1"/>
  <c r="I2" i="46" s="1"/>
  <c r="J38" i="46"/>
  <c r="J47" i="46"/>
  <c r="J109" i="46"/>
  <c r="J118" i="46"/>
  <c r="J12" i="46"/>
  <c r="J74" i="46"/>
  <c r="J29" i="46"/>
  <c r="J83" i="46"/>
  <c r="J100" i="46"/>
  <c r="J21" i="46"/>
  <c r="J56" i="46"/>
  <c r="J110" i="46"/>
  <c r="J65" i="46"/>
  <c r="J119" i="46"/>
  <c r="B37" i="43" a="1"/>
  <c r="B37" i="43" s="1"/>
  <c r="I35" i="46" s="1"/>
  <c r="B25" i="43" a="1"/>
  <c r="B25" i="43" s="1"/>
  <c r="I23" i="46" s="1"/>
  <c r="B119" i="43" a="1"/>
  <c r="B119" i="43" s="1"/>
  <c r="I117" i="46" s="1"/>
  <c r="B96" i="43" a="1"/>
  <c r="B96" i="43" s="1"/>
  <c r="I94" i="46" s="1"/>
  <c r="B9" i="43" a="1"/>
  <c r="B9" i="43" s="1"/>
  <c r="I7" i="46" s="1"/>
  <c r="B101" i="43" a="1"/>
  <c r="B101" i="43" s="1"/>
  <c r="I99" i="46" s="1"/>
  <c r="B32" i="43" a="1"/>
  <c r="B32" i="43" s="1"/>
  <c r="I30" i="46" s="1"/>
  <c r="B77" i="43" a="1"/>
  <c r="B77" i="43" s="1"/>
  <c r="I75" i="46" s="1"/>
  <c r="J23" i="46"/>
  <c r="J17" i="46"/>
  <c r="B98" i="43" a="1"/>
  <c r="B98" i="43" s="1"/>
  <c r="I96" i="46" s="1"/>
  <c r="B29" i="43" a="1"/>
  <c r="B29" i="43" s="1"/>
  <c r="I27" i="46" s="1"/>
  <c r="J25" i="46"/>
  <c r="J20" i="46"/>
  <c r="J93" i="46"/>
  <c r="J69" i="46"/>
  <c r="B105" i="43" a="1"/>
  <c r="B105" i="43" s="1"/>
  <c r="I103" i="46" s="1"/>
  <c r="B15" i="43" a="1"/>
  <c r="B15" i="43" s="1"/>
  <c r="I13" i="46" s="1"/>
  <c r="J122" i="46"/>
  <c r="J33" i="46"/>
  <c r="J92" i="46"/>
  <c r="B22" i="43" a="1"/>
  <c r="B22" i="43" s="1"/>
  <c r="I20" i="46" s="1"/>
  <c r="B5" i="43" a="1"/>
  <c r="B5" i="43" s="1"/>
  <c r="I3" i="46" s="1"/>
  <c r="B71" i="43" a="1"/>
  <c r="B71" i="43" s="1"/>
  <c r="I69" i="46" s="1"/>
  <c r="J80" i="46"/>
  <c r="B19" i="43" a="1"/>
  <c r="B19" i="43" s="1"/>
  <c r="I17" i="46" s="1"/>
  <c r="B126" i="43" a="1"/>
  <c r="B126" i="43" s="1"/>
  <c r="I124" i="46" s="1"/>
  <c r="B97" i="43" a="1"/>
  <c r="B97" i="43" s="1"/>
  <c r="I95" i="46" s="1"/>
  <c r="B68" i="43" a="1"/>
  <c r="B68" i="43" s="1"/>
  <c r="I66" i="46" s="1"/>
  <c r="J115" i="46"/>
  <c r="B60" i="43" a="1"/>
  <c r="B60" i="43" s="1"/>
  <c r="I58" i="46" s="1"/>
  <c r="B95" i="43" a="1"/>
  <c r="B95" i="43" s="1"/>
  <c r="I93" i="46" s="1"/>
  <c r="B111" i="43" a="1"/>
  <c r="B111" i="43" s="1"/>
  <c r="I109" i="46" s="1"/>
  <c r="J54" i="46"/>
  <c r="B76" i="43" a="1"/>
  <c r="B76" i="43" s="1"/>
  <c r="I74" i="46" s="1"/>
  <c r="J22" i="46"/>
  <c r="B38" i="43" a="1"/>
  <c r="B38" i="43" s="1"/>
  <c r="I36" i="46" s="1"/>
  <c r="B118" i="43" a="1"/>
  <c r="B118" i="43" s="1"/>
  <c r="I116" i="46" s="1"/>
  <c r="J26" i="46"/>
  <c r="J63" i="46"/>
  <c r="B33" i="43" a="1"/>
  <c r="B33" i="43" s="1"/>
  <c r="I31" i="46" s="1"/>
  <c r="J6" i="46"/>
  <c r="J49" i="46"/>
  <c r="J52" i="46"/>
  <c r="J64" i="46"/>
  <c r="J94" i="46"/>
  <c r="J41" i="46"/>
  <c r="B16" i="43" a="1"/>
  <c r="B16" i="43" s="1"/>
  <c r="I14" i="46" s="1"/>
  <c r="B65" i="43" a="1"/>
  <c r="B65" i="43" s="1"/>
  <c r="I63" i="46" s="1"/>
  <c r="J40" i="46"/>
  <c r="J126" i="46"/>
  <c r="B120" i="43" a="1"/>
  <c r="B120" i="43" s="1"/>
  <c r="I118" i="46" s="1"/>
  <c r="B79" i="43" a="1"/>
  <c r="B79" i="43" s="1"/>
  <c r="I77" i="46" s="1"/>
  <c r="B61" i="43" a="1"/>
  <c r="B61" i="43" s="1"/>
  <c r="I59" i="46" s="1"/>
  <c r="B108" i="43" a="1"/>
  <c r="B108" i="43" s="1"/>
  <c r="I106" i="46" s="1"/>
  <c r="G15" i="36"/>
  <c r="F31" i="36"/>
  <c r="D31" i="36"/>
  <c r="E31" i="36"/>
  <c r="G31" i="36" s="1"/>
  <c r="D19" i="36"/>
  <c r="F19" i="36"/>
  <c r="E19" i="36"/>
  <c r="E11" i="36"/>
  <c r="F11" i="36"/>
  <c r="D11" i="36"/>
  <c r="D3" i="36"/>
  <c r="F3" i="36"/>
  <c r="AL3" i="36" s="1"/>
  <c r="Q4" i="40"/>
  <c r="Q11" i="41"/>
  <c r="Q10" i="41"/>
  <c r="Q6" i="40"/>
  <c r="Z3" i="36"/>
  <c r="U3" i="36"/>
  <c r="O3" i="36"/>
  <c r="K3" i="36"/>
  <c r="Q5" i="41"/>
  <c r="Q4" i="41"/>
  <c r="Q12" i="41"/>
  <c r="Q7" i="41"/>
  <c r="Q8" i="41"/>
  <c r="Q9" i="41"/>
  <c r="Q6" i="41"/>
  <c r="Q11" i="40"/>
  <c r="Q7" i="40"/>
  <c r="Q10" i="40"/>
  <c r="Q12" i="40"/>
  <c r="Q9" i="40"/>
  <c r="Q5" i="40"/>
  <c r="Q8" i="40"/>
  <c r="I8" i="46"/>
  <c r="I9" i="46"/>
  <c r="I5" i="46"/>
  <c r="I4" i="46"/>
  <c r="I6" i="46"/>
  <c r="J3" i="36"/>
  <c r="E3" i="36"/>
  <c r="R3" i="8"/>
  <c r="AL23" i="36" l="1"/>
  <c r="AL27" i="36"/>
  <c r="AL11" i="36"/>
  <c r="AL7" i="36"/>
  <c r="AL19" i="36"/>
  <c r="AL31" i="36"/>
  <c r="G19" i="36"/>
  <c r="AM19" i="36" s="1"/>
  <c r="AM51" i="36"/>
  <c r="AM87" i="36"/>
  <c r="AM27" i="36"/>
  <c r="AK43" i="36"/>
  <c r="AM15" i="36"/>
  <c r="AK95" i="36"/>
  <c r="AM107" i="36"/>
  <c r="AK15" i="36"/>
  <c r="AM91" i="36"/>
  <c r="AM123" i="36"/>
  <c r="AM95" i="36"/>
  <c r="AM47" i="36"/>
  <c r="AK87" i="36"/>
  <c r="AK123" i="36"/>
  <c r="AK71" i="36"/>
  <c r="AK31" i="36"/>
  <c r="AK75" i="36"/>
  <c r="AM115" i="36"/>
  <c r="AK39" i="36"/>
  <c r="AK91" i="36"/>
  <c r="AM39" i="36"/>
  <c r="AK23" i="36"/>
  <c r="AK115" i="36"/>
  <c r="AM103" i="36"/>
  <c r="AK119" i="36"/>
  <c r="AK83" i="36"/>
  <c r="AM7" i="36"/>
  <c r="AM75" i="36"/>
  <c r="AK11" i="36"/>
  <c r="AK27" i="36"/>
  <c r="AM59" i="36"/>
  <c r="AK103" i="36"/>
  <c r="AK79" i="36"/>
  <c r="AM31" i="36"/>
  <c r="AM63" i="36"/>
  <c r="AM67" i="36"/>
  <c r="AM119" i="36"/>
  <c r="AK35" i="36"/>
  <c r="AK51" i="36"/>
  <c r="AK67" i="36"/>
  <c r="AM71" i="36"/>
  <c r="AM43" i="36"/>
  <c r="AM35" i="36"/>
  <c r="AM79" i="36"/>
  <c r="AM127" i="36"/>
  <c r="AK127" i="36"/>
  <c r="AK63" i="36"/>
  <c r="AK59" i="36"/>
  <c r="AK47" i="36"/>
  <c r="AK19" i="36"/>
  <c r="AM83" i="36"/>
  <c r="AK55" i="36"/>
  <c r="AM55" i="36"/>
  <c r="AM23" i="36"/>
  <c r="AK7" i="36"/>
  <c r="AM111" i="36"/>
  <c r="AM99" i="36"/>
  <c r="AK111" i="36"/>
  <c r="AK107" i="36"/>
  <c r="AK99" i="36"/>
  <c r="G11" i="36"/>
  <c r="AM11" i="36" s="1"/>
  <c r="G3" i="36"/>
  <c r="AM3" i="36" s="1"/>
  <c r="R4" i="41" a="1"/>
  <c r="T8" i="41" s="1"/>
  <c r="R4" i="40" a="1"/>
  <c r="S7" i="40" s="1"/>
  <c r="Q4" i="38"/>
  <c r="Q6" i="38"/>
  <c r="Q7" i="38"/>
  <c r="Q11" i="38"/>
  <c r="Q5" i="38"/>
  <c r="Q9" i="38"/>
  <c r="Q12" i="38"/>
  <c r="Q8" i="38"/>
  <c r="Q10" i="38"/>
  <c r="Q10" i="35"/>
  <c r="Q12" i="35"/>
  <c r="Q4" i="35"/>
  <c r="Q5" i="35"/>
  <c r="Q6" i="35"/>
  <c r="Q9" i="35"/>
  <c r="Q7" i="35"/>
  <c r="Q11" i="35"/>
  <c r="Q8" i="35"/>
  <c r="S9" i="41" l="1"/>
  <c r="T5" i="41"/>
  <c r="S10" i="41"/>
  <c r="S8" i="41"/>
  <c r="S7" i="41"/>
  <c r="T6" i="41"/>
  <c r="S5" i="41"/>
  <c r="T11" i="41"/>
  <c r="S11" i="41"/>
  <c r="T12" i="41"/>
  <c r="R4" i="41"/>
  <c r="T9" i="41"/>
  <c r="T7" i="41"/>
  <c r="S12" i="41"/>
  <c r="T10" i="41"/>
  <c r="S6" i="41"/>
  <c r="S10" i="40"/>
  <c r="T11" i="40"/>
  <c r="S6" i="40"/>
  <c r="R4" i="40"/>
  <c r="S5" i="40"/>
  <c r="S12" i="40"/>
  <c r="T10" i="40"/>
  <c r="S8" i="40"/>
  <c r="T8" i="40"/>
  <c r="T9" i="40"/>
  <c r="T6" i="40"/>
  <c r="T7" i="40"/>
  <c r="T5" i="40"/>
  <c r="S11" i="40"/>
  <c r="S9" i="40"/>
  <c r="T12" i="40"/>
  <c r="Q7" i="39"/>
  <c r="Q8" i="39"/>
  <c r="Q11" i="39"/>
  <c r="Q5" i="39"/>
  <c r="Q10" i="39"/>
  <c r="Q9" i="39"/>
  <c r="Q6" i="39"/>
  <c r="Q12" i="39"/>
  <c r="Q4" i="39"/>
  <c r="R4" i="38" a="1"/>
  <c r="R4" i="35" a="1"/>
  <c r="AF131" i="41" l="1"/>
  <c r="AF117" i="41"/>
  <c r="AF103" i="41"/>
  <c r="AF89" i="41"/>
  <c r="AF75" i="41"/>
  <c r="AF61" i="41"/>
  <c r="AF47" i="41"/>
  <c r="AF33" i="41"/>
  <c r="AF19" i="41"/>
  <c r="AF5" i="41"/>
  <c r="AF85" i="41"/>
  <c r="AF43" i="41"/>
  <c r="AF126" i="41"/>
  <c r="AF70" i="41"/>
  <c r="AF56" i="41"/>
  <c r="AF42" i="41"/>
  <c r="AF97" i="41"/>
  <c r="AF27" i="41"/>
  <c r="AF82" i="41"/>
  <c r="AF68" i="41"/>
  <c r="AF12" i="41"/>
  <c r="AF104" i="41"/>
  <c r="AF130" i="41"/>
  <c r="AF116" i="41"/>
  <c r="AF102" i="41"/>
  <c r="AF88" i="41"/>
  <c r="AF74" i="41"/>
  <c r="AF60" i="41"/>
  <c r="AF46" i="41"/>
  <c r="AF32" i="41"/>
  <c r="AF18" i="41"/>
  <c r="AF4" i="41"/>
  <c r="AF99" i="41"/>
  <c r="AF29" i="41"/>
  <c r="AF98" i="41"/>
  <c r="AF14" i="41"/>
  <c r="AF83" i="41"/>
  <c r="AF13" i="41"/>
  <c r="AF96" i="41"/>
  <c r="AF40" i="41"/>
  <c r="AF48" i="41"/>
  <c r="AF129" i="41"/>
  <c r="AF115" i="41"/>
  <c r="AF101" i="41"/>
  <c r="AF87" i="41"/>
  <c r="AF73" i="41"/>
  <c r="AF59" i="41"/>
  <c r="AF45" i="41"/>
  <c r="AF31" i="41"/>
  <c r="AF17" i="41"/>
  <c r="AF127" i="41"/>
  <c r="AF15" i="41"/>
  <c r="AF84" i="41"/>
  <c r="AF111" i="41"/>
  <c r="AF55" i="41"/>
  <c r="AF124" i="41"/>
  <c r="AF26" i="41"/>
  <c r="AF76" i="41"/>
  <c r="AF128" i="41"/>
  <c r="AF114" i="41"/>
  <c r="AF100" i="41"/>
  <c r="AF86" i="41"/>
  <c r="AF72" i="41"/>
  <c r="B72" i="41" s="1" a="1"/>
  <c r="B72" i="41" s="1"/>
  <c r="H70" i="46" s="1"/>
  <c r="AF58" i="41"/>
  <c r="AF44" i="41"/>
  <c r="AF30" i="41"/>
  <c r="AF16" i="41"/>
  <c r="AF113" i="41"/>
  <c r="AF71" i="41"/>
  <c r="AF57" i="41"/>
  <c r="B57" i="41" s="1" a="1"/>
  <c r="B57" i="41" s="1"/>
  <c r="H55" i="46" s="1"/>
  <c r="AF112" i="41"/>
  <c r="AF28" i="41"/>
  <c r="AF69" i="41"/>
  <c r="AF41" i="41"/>
  <c r="AF110" i="41"/>
  <c r="AF54" i="41"/>
  <c r="AF62" i="41"/>
  <c r="AF125" i="41"/>
  <c r="AF123" i="41"/>
  <c r="AF109" i="41"/>
  <c r="AF95" i="41"/>
  <c r="AF81" i="41"/>
  <c r="AF67" i="41"/>
  <c r="AF53" i="41"/>
  <c r="AF39" i="41"/>
  <c r="AF25" i="41"/>
  <c r="AF11" i="41"/>
  <c r="AF122" i="41"/>
  <c r="AF108" i="41"/>
  <c r="AF94" i="41"/>
  <c r="AF80" i="41"/>
  <c r="AF66" i="41"/>
  <c r="AF52" i="41"/>
  <c r="AF38" i="41"/>
  <c r="AF24" i="41"/>
  <c r="AF10" i="41"/>
  <c r="AF121" i="41"/>
  <c r="AF107" i="41"/>
  <c r="AF93" i="41"/>
  <c r="AF79" i="41"/>
  <c r="AF65" i="41"/>
  <c r="AF51" i="41"/>
  <c r="AF37" i="41"/>
  <c r="AF23" i="41"/>
  <c r="AF9" i="41"/>
  <c r="AF120" i="41"/>
  <c r="AF106" i="41"/>
  <c r="AF92" i="41"/>
  <c r="AF78" i="41"/>
  <c r="AF64" i="41"/>
  <c r="AF50" i="41"/>
  <c r="AF36" i="41"/>
  <c r="AF22" i="41"/>
  <c r="AF8" i="41"/>
  <c r="AF119" i="41"/>
  <c r="AF105" i="41"/>
  <c r="AF91" i="41"/>
  <c r="AF77" i="41"/>
  <c r="AF63" i="41"/>
  <c r="AF49" i="41"/>
  <c r="AF35" i="41"/>
  <c r="AF21" i="41"/>
  <c r="AF7" i="41"/>
  <c r="B7" i="41" s="1" a="1"/>
  <c r="B7" i="41" s="1"/>
  <c r="H5" i="46" s="1"/>
  <c r="AF118" i="41"/>
  <c r="AF90" i="41"/>
  <c r="AF34" i="41"/>
  <c r="AF20" i="41"/>
  <c r="AF6" i="41"/>
  <c r="AF131" i="40"/>
  <c r="B131" i="40" s="1" a="1"/>
  <c r="B131" i="40" s="1"/>
  <c r="G129" i="46" s="1"/>
  <c r="AF117" i="40"/>
  <c r="B117" i="40" s="1" a="1"/>
  <c r="B117" i="40" s="1"/>
  <c r="G115" i="46" s="1"/>
  <c r="AF103" i="40"/>
  <c r="B103" i="40" s="1" a="1"/>
  <c r="B103" i="40" s="1"/>
  <c r="G101" i="46" s="1"/>
  <c r="AF89" i="40"/>
  <c r="B89" i="40" s="1" a="1"/>
  <c r="B89" i="40" s="1"/>
  <c r="G87" i="46" s="1"/>
  <c r="AF75" i="40"/>
  <c r="B75" i="40" s="1" a="1"/>
  <c r="B75" i="40" s="1"/>
  <c r="G73" i="46" s="1"/>
  <c r="AF61" i="40"/>
  <c r="B61" i="40" s="1" a="1"/>
  <c r="B61" i="40" s="1"/>
  <c r="G59" i="46" s="1"/>
  <c r="AF47" i="40"/>
  <c r="B47" i="40" s="1" a="1"/>
  <c r="B47" i="40" s="1"/>
  <c r="G45" i="46" s="1"/>
  <c r="AF33" i="40"/>
  <c r="AF19" i="40"/>
  <c r="AF5" i="40"/>
  <c r="AF29" i="40"/>
  <c r="AF83" i="40"/>
  <c r="B83" i="40" s="1" a="1"/>
  <c r="B83" i="40" s="1"/>
  <c r="G81" i="46" s="1"/>
  <c r="AF69" i="40"/>
  <c r="B69" i="40" s="1" a="1"/>
  <c r="B69" i="40" s="1"/>
  <c r="G67" i="46" s="1"/>
  <c r="AF27" i="40"/>
  <c r="AF93" i="40"/>
  <c r="B93" i="40" s="1" a="1"/>
  <c r="B93" i="40" s="1"/>
  <c r="G91" i="46" s="1"/>
  <c r="AF37" i="40"/>
  <c r="AF106" i="40"/>
  <c r="B106" i="40" s="1" a="1"/>
  <c r="B106" i="40" s="1"/>
  <c r="G104" i="46" s="1"/>
  <c r="AF63" i="40"/>
  <c r="B63" i="40" s="1" a="1"/>
  <c r="B63" i="40" s="1"/>
  <c r="G61" i="46" s="1"/>
  <c r="AF7" i="40"/>
  <c r="AF34" i="40"/>
  <c r="B34" i="40" s="1" a="1"/>
  <c r="B34" i="40" s="1"/>
  <c r="G32" i="46" s="1"/>
  <c r="AF130" i="40"/>
  <c r="B130" i="40" s="1" a="1"/>
  <c r="B130" i="40" s="1"/>
  <c r="G128" i="46" s="1"/>
  <c r="AF116" i="40"/>
  <c r="B116" i="40" s="1" a="1"/>
  <c r="B116" i="40" s="1"/>
  <c r="G114" i="46" s="1"/>
  <c r="AF102" i="40"/>
  <c r="B102" i="40" s="1" a="1"/>
  <c r="B102" i="40" s="1"/>
  <c r="G100" i="46" s="1"/>
  <c r="AF88" i="40"/>
  <c r="B88" i="40" s="1" a="1"/>
  <c r="B88" i="40" s="1"/>
  <c r="G86" i="46" s="1"/>
  <c r="AF74" i="40"/>
  <c r="B74" i="40" s="1" a="1"/>
  <c r="B74" i="40" s="1"/>
  <c r="G72" i="46" s="1"/>
  <c r="AF60" i="40"/>
  <c r="B60" i="40" s="1" a="1"/>
  <c r="B60" i="40" s="1"/>
  <c r="G58" i="46" s="1"/>
  <c r="AF46" i="40"/>
  <c r="B46" i="40" s="1" a="1"/>
  <c r="B46" i="40" s="1"/>
  <c r="G44" i="46" s="1"/>
  <c r="AF32" i="40"/>
  <c r="B32" i="40" s="1" a="1"/>
  <c r="B32" i="40" s="1"/>
  <c r="G30" i="46" s="1"/>
  <c r="AF18" i="40"/>
  <c r="AF4" i="40"/>
  <c r="B4" i="40" s="1" a="1"/>
  <c r="B4" i="40" s="1"/>
  <c r="G2" i="46" s="1"/>
  <c r="AF57" i="40"/>
  <c r="B57" i="40" s="1" a="1"/>
  <c r="B57" i="40" s="1"/>
  <c r="G55" i="46" s="1"/>
  <c r="AF97" i="40"/>
  <c r="B97" i="40" s="1" a="1"/>
  <c r="B97" i="40" s="1"/>
  <c r="G95" i="46" s="1"/>
  <c r="AF41" i="40"/>
  <c r="B41" i="40" s="1" a="1"/>
  <c r="B41" i="40" s="1"/>
  <c r="G39" i="46" s="1"/>
  <c r="AF121" i="40"/>
  <c r="B121" i="40" s="1" a="1"/>
  <c r="B121" i="40" s="1"/>
  <c r="G119" i="46" s="1"/>
  <c r="AF23" i="40"/>
  <c r="AF78" i="40"/>
  <c r="B78" i="40" s="1" a="1"/>
  <c r="B78" i="40" s="1"/>
  <c r="G76" i="46" s="1"/>
  <c r="AF105" i="40"/>
  <c r="B105" i="40" s="1" a="1"/>
  <c r="B105" i="40" s="1"/>
  <c r="G103" i="46" s="1"/>
  <c r="AF48" i="40"/>
  <c r="B48" i="40" s="1" a="1"/>
  <c r="B48" i="40" s="1"/>
  <c r="G46" i="46" s="1"/>
  <c r="AF129" i="40"/>
  <c r="B129" i="40" s="1" a="1"/>
  <c r="B129" i="40" s="1"/>
  <c r="G127" i="46" s="1"/>
  <c r="AF115" i="40"/>
  <c r="B115" i="40" s="1" a="1"/>
  <c r="B115" i="40" s="1"/>
  <c r="G113" i="46" s="1"/>
  <c r="AF101" i="40"/>
  <c r="B101" i="40" s="1" a="1"/>
  <c r="B101" i="40" s="1"/>
  <c r="G99" i="46" s="1"/>
  <c r="AF87" i="40"/>
  <c r="B87" i="40" s="1" a="1"/>
  <c r="B87" i="40" s="1"/>
  <c r="G85" i="46" s="1"/>
  <c r="AF73" i="40"/>
  <c r="B73" i="40" s="1" a="1"/>
  <c r="B73" i="40" s="1"/>
  <c r="G71" i="46" s="1"/>
  <c r="AF59" i="40"/>
  <c r="B59" i="40" s="1" a="1"/>
  <c r="B59" i="40" s="1"/>
  <c r="G57" i="46" s="1"/>
  <c r="AF45" i="40"/>
  <c r="B45" i="40" s="1" a="1"/>
  <c r="B45" i="40" s="1"/>
  <c r="G43" i="46" s="1"/>
  <c r="AF31" i="40"/>
  <c r="AF17" i="40"/>
  <c r="AF43" i="40"/>
  <c r="B43" i="40" s="1" a="1"/>
  <c r="B43" i="40" s="1"/>
  <c r="G41" i="46" s="1"/>
  <c r="AF111" i="40"/>
  <c r="B111" i="40" s="1" a="1"/>
  <c r="B111" i="40" s="1"/>
  <c r="G109" i="46" s="1"/>
  <c r="AF55" i="40"/>
  <c r="B55" i="40" s="1" a="1"/>
  <c r="B55" i="40" s="1"/>
  <c r="G53" i="46" s="1"/>
  <c r="AF79" i="40"/>
  <c r="B79" i="40" s="1" a="1"/>
  <c r="B79" i="40" s="1"/>
  <c r="G77" i="46" s="1"/>
  <c r="AF9" i="40"/>
  <c r="AF64" i="40"/>
  <c r="B64" i="40" s="1" a="1"/>
  <c r="B64" i="40" s="1"/>
  <c r="G62" i="46" s="1"/>
  <c r="AF119" i="40"/>
  <c r="B119" i="40" s="1" a="1"/>
  <c r="B119" i="40" s="1"/>
  <c r="G117" i="46" s="1"/>
  <c r="AF6" i="40"/>
  <c r="B6" i="40" s="1" a="1"/>
  <c r="B6" i="40" s="1"/>
  <c r="G4" i="46" s="1"/>
  <c r="AF128" i="40"/>
  <c r="B128" i="40" s="1" a="1"/>
  <c r="B128" i="40" s="1"/>
  <c r="G126" i="46" s="1"/>
  <c r="AF114" i="40"/>
  <c r="B114" i="40" s="1" a="1"/>
  <c r="B114" i="40" s="1"/>
  <c r="G112" i="46" s="1"/>
  <c r="AF100" i="40"/>
  <c r="B100" i="40" s="1" a="1"/>
  <c r="B100" i="40" s="1"/>
  <c r="G98" i="46" s="1"/>
  <c r="AF86" i="40"/>
  <c r="B86" i="40" s="1" a="1"/>
  <c r="B86" i="40" s="1"/>
  <c r="G84" i="46" s="1"/>
  <c r="AF72" i="40"/>
  <c r="B72" i="40" s="1" a="1"/>
  <c r="B72" i="40" s="1"/>
  <c r="G70" i="46" s="1"/>
  <c r="AF58" i="40"/>
  <c r="B58" i="40" s="1" a="1"/>
  <c r="B58" i="40" s="1"/>
  <c r="G56" i="46" s="1"/>
  <c r="AF44" i="40"/>
  <c r="B44" i="40" s="1" a="1"/>
  <c r="B44" i="40" s="1"/>
  <c r="G42" i="46" s="1"/>
  <c r="AF30" i="40"/>
  <c r="AF16" i="40"/>
  <c r="B16" i="40" s="1" a="1"/>
  <c r="B16" i="40" s="1"/>
  <c r="G14" i="46" s="1"/>
  <c r="AF71" i="40"/>
  <c r="B71" i="40" s="1" a="1"/>
  <c r="B71" i="40" s="1"/>
  <c r="G69" i="46" s="1"/>
  <c r="AF125" i="40"/>
  <c r="B125" i="40" s="1" a="1"/>
  <c r="B125" i="40" s="1"/>
  <c r="G123" i="46" s="1"/>
  <c r="AF13" i="40"/>
  <c r="B13" i="40" s="1" a="1"/>
  <c r="B13" i="40" s="1"/>
  <c r="G11" i="46" s="1"/>
  <c r="AF107" i="40"/>
  <c r="B107" i="40" s="1" a="1"/>
  <c r="B107" i="40" s="1"/>
  <c r="G105" i="46" s="1"/>
  <c r="AF51" i="40"/>
  <c r="B51" i="40" s="1" a="1"/>
  <c r="B51" i="40" s="1"/>
  <c r="G49" i="46" s="1"/>
  <c r="AF120" i="40"/>
  <c r="B120" i="40" s="1" a="1"/>
  <c r="B120" i="40" s="1"/>
  <c r="G118" i="46" s="1"/>
  <c r="AF77" i="40"/>
  <c r="B77" i="40" s="1" a="1"/>
  <c r="B77" i="40" s="1"/>
  <c r="G75" i="46" s="1"/>
  <c r="AF21" i="40"/>
  <c r="AF62" i="40"/>
  <c r="B62" i="40" s="1" a="1"/>
  <c r="B62" i="40" s="1"/>
  <c r="G60" i="46" s="1"/>
  <c r="AF127" i="40"/>
  <c r="B127" i="40" s="1" a="1"/>
  <c r="B127" i="40" s="1"/>
  <c r="G125" i="46" s="1"/>
  <c r="AF113" i="40"/>
  <c r="B113" i="40" s="1" a="1"/>
  <c r="B113" i="40" s="1"/>
  <c r="G111" i="46" s="1"/>
  <c r="AF99" i="40"/>
  <c r="B99" i="40" s="1" a="1"/>
  <c r="B99" i="40" s="1"/>
  <c r="G97" i="46" s="1"/>
  <c r="AF85" i="40"/>
  <c r="B85" i="40" s="1" a="1"/>
  <c r="B85" i="40" s="1"/>
  <c r="G83" i="46" s="1"/>
  <c r="AF15" i="40"/>
  <c r="B15" i="40" s="1" a="1"/>
  <c r="B15" i="40" s="1"/>
  <c r="G13" i="46" s="1"/>
  <c r="AF8" i="40"/>
  <c r="AF35" i="40"/>
  <c r="B35" i="40" s="1" a="1"/>
  <c r="B35" i="40" s="1"/>
  <c r="G33" i="46" s="1"/>
  <c r="AF76" i="40"/>
  <c r="B76" i="40" s="1" a="1"/>
  <c r="B76" i="40" s="1"/>
  <c r="G74" i="46" s="1"/>
  <c r="AF126" i="40"/>
  <c r="B126" i="40" s="1" a="1"/>
  <c r="B126" i="40" s="1"/>
  <c r="G124" i="46" s="1"/>
  <c r="AF112" i="40"/>
  <c r="B112" i="40" s="1" a="1"/>
  <c r="B112" i="40" s="1"/>
  <c r="G110" i="46" s="1"/>
  <c r="AF98" i="40"/>
  <c r="B98" i="40" s="1" a="1"/>
  <c r="B98" i="40" s="1"/>
  <c r="G96" i="46" s="1"/>
  <c r="AF84" i="40"/>
  <c r="B84" i="40" s="1" a="1"/>
  <c r="B84" i="40" s="1"/>
  <c r="G82" i="46" s="1"/>
  <c r="AF70" i="40"/>
  <c r="B70" i="40" s="1" a="1"/>
  <c r="B70" i="40" s="1"/>
  <c r="G68" i="46" s="1"/>
  <c r="AF56" i="40"/>
  <c r="B56" i="40" s="1" a="1"/>
  <c r="B56" i="40" s="1"/>
  <c r="G54" i="46" s="1"/>
  <c r="AF42" i="40"/>
  <c r="B42" i="40" s="1" a="1"/>
  <c r="B42" i="40" s="1"/>
  <c r="G40" i="46" s="1"/>
  <c r="AF28" i="40"/>
  <c r="B28" i="40" s="1" a="1"/>
  <c r="B28" i="40" s="1"/>
  <c r="G26" i="46" s="1"/>
  <c r="AF14" i="40"/>
  <c r="AF22" i="40"/>
  <c r="B22" i="40" s="1" a="1"/>
  <c r="B22" i="40" s="1"/>
  <c r="G20" i="46" s="1"/>
  <c r="AF49" i="40"/>
  <c r="B49" i="40" s="1" a="1"/>
  <c r="B49" i="40" s="1"/>
  <c r="G47" i="46" s="1"/>
  <c r="AF90" i="40"/>
  <c r="B90" i="40" s="1" a="1"/>
  <c r="B90" i="40" s="1"/>
  <c r="G88" i="46" s="1"/>
  <c r="AF50" i="40"/>
  <c r="B50" i="40" s="1" a="1"/>
  <c r="B50" i="40" s="1"/>
  <c r="G48" i="46" s="1"/>
  <c r="AF104" i="40"/>
  <c r="B104" i="40" s="1" a="1"/>
  <c r="B104" i="40" s="1"/>
  <c r="G102" i="46" s="1"/>
  <c r="AF124" i="40"/>
  <c r="B124" i="40" s="1" a="1"/>
  <c r="B124" i="40" s="1"/>
  <c r="G122" i="46" s="1"/>
  <c r="AF110" i="40"/>
  <c r="B110" i="40" s="1" a="1"/>
  <c r="B110" i="40" s="1"/>
  <c r="G108" i="46" s="1"/>
  <c r="AF96" i="40"/>
  <c r="B96" i="40" s="1" a="1"/>
  <c r="B96" i="40" s="1"/>
  <c r="G94" i="46" s="1"/>
  <c r="AF82" i="40"/>
  <c r="B82" i="40" s="1" a="1"/>
  <c r="B82" i="40" s="1"/>
  <c r="G80" i="46" s="1"/>
  <c r="AF68" i="40"/>
  <c r="B68" i="40" s="1" a="1"/>
  <c r="B68" i="40" s="1"/>
  <c r="G66" i="46" s="1"/>
  <c r="AF54" i="40"/>
  <c r="B54" i="40" s="1" a="1"/>
  <c r="B54" i="40" s="1"/>
  <c r="G52" i="46" s="1"/>
  <c r="AF40" i="40"/>
  <c r="B40" i="40" s="1" a="1"/>
  <c r="B40" i="40" s="1"/>
  <c r="G38" i="46" s="1"/>
  <c r="AF26" i="40"/>
  <c r="B26" i="40" s="1" a="1"/>
  <c r="B26" i="40" s="1"/>
  <c r="G24" i="46" s="1"/>
  <c r="AF12" i="40"/>
  <c r="B12" i="40" s="1" a="1"/>
  <c r="B12" i="40" s="1"/>
  <c r="G10" i="46" s="1"/>
  <c r="AF123" i="40"/>
  <c r="B123" i="40" s="1" a="1"/>
  <c r="B123" i="40" s="1"/>
  <c r="G121" i="46" s="1"/>
  <c r="AF109" i="40"/>
  <c r="B109" i="40" s="1" a="1"/>
  <c r="B109" i="40" s="1"/>
  <c r="G107" i="46" s="1"/>
  <c r="AF95" i="40"/>
  <c r="B95" i="40" s="1" a="1"/>
  <c r="B95" i="40" s="1"/>
  <c r="G93" i="46" s="1"/>
  <c r="AF81" i="40"/>
  <c r="B81" i="40" s="1" a="1"/>
  <c r="B81" i="40" s="1"/>
  <c r="G79" i="46" s="1"/>
  <c r="AF67" i="40"/>
  <c r="B67" i="40" s="1" a="1"/>
  <c r="B67" i="40" s="1"/>
  <c r="G65" i="46" s="1"/>
  <c r="AF53" i="40"/>
  <c r="B53" i="40" s="1" a="1"/>
  <c r="B53" i="40" s="1"/>
  <c r="G51" i="46" s="1"/>
  <c r="AF39" i="40"/>
  <c r="B39" i="40" s="1" a="1"/>
  <c r="B39" i="40" s="1"/>
  <c r="G37" i="46" s="1"/>
  <c r="AF25" i="40"/>
  <c r="AF11" i="40"/>
  <c r="B11" i="40" s="1" a="1"/>
  <c r="B11" i="40" s="1"/>
  <c r="G9" i="46" s="1"/>
  <c r="AF122" i="40"/>
  <c r="B122" i="40" s="1" a="1"/>
  <c r="B122" i="40" s="1"/>
  <c r="G120" i="46" s="1"/>
  <c r="AF108" i="40"/>
  <c r="B108" i="40" s="1" a="1"/>
  <c r="B108" i="40" s="1"/>
  <c r="G106" i="46" s="1"/>
  <c r="AF94" i="40"/>
  <c r="B94" i="40" s="1" a="1"/>
  <c r="B94" i="40" s="1"/>
  <c r="G92" i="46" s="1"/>
  <c r="AF80" i="40"/>
  <c r="B80" i="40" s="1" a="1"/>
  <c r="B80" i="40" s="1"/>
  <c r="G78" i="46" s="1"/>
  <c r="AF66" i="40"/>
  <c r="B66" i="40" s="1" a="1"/>
  <c r="B66" i="40" s="1"/>
  <c r="G64" i="46" s="1"/>
  <c r="AF52" i="40"/>
  <c r="B52" i="40" s="1" a="1"/>
  <c r="B52" i="40" s="1"/>
  <c r="G50" i="46" s="1"/>
  <c r="AF38" i="40"/>
  <c r="AF24" i="40"/>
  <c r="B24" i="40" s="1" a="1"/>
  <c r="B24" i="40" s="1"/>
  <c r="G22" i="46" s="1"/>
  <c r="AF10" i="40"/>
  <c r="AF65" i="40"/>
  <c r="B65" i="40" s="1" a="1"/>
  <c r="B65" i="40" s="1"/>
  <c r="G63" i="46" s="1"/>
  <c r="AF92" i="40"/>
  <c r="B92" i="40" s="1" a="1"/>
  <c r="B92" i="40" s="1"/>
  <c r="G90" i="46" s="1"/>
  <c r="AF91" i="40"/>
  <c r="B91" i="40" s="1" a="1"/>
  <c r="B91" i="40" s="1"/>
  <c r="G89" i="46" s="1"/>
  <c r="AF20" i="40"/>
  <c r="AF36" i="40"/>
  <c r="AF118" i="40"/>
  <c r="B118" i="40" s="1" a="1"/>
  <c r="B118" i="40" s="1"/>
  <c r="G116" i="46" s="1"/>
  <c r="B27" i="40" a="1"/>
  <c r="B27" i="40" s="1"/>
  <c r="G25" i="46" s="1"/>
  <c r="S4" i="40"/>
  <c r="T4" i="40"/>
  <c r="T4" i="41"/>
  <c r="S4" i="41"/>
  <c r="R4" i="39" a="1"/>
  <c r="S7" i="38"/>
  <c r="R4" i="38"/>
  <c r="S6" i="38"/>
  <c r="T8" i="38"/>
  <c r="T12" i="38"/>
  <c r="T11" i="38"/>
  <c r="T9" i="38"/>
  <c r="S10" i="38"/>
  <c r="S8" i="38"/>
  <c r="T7" i="38"/>
  <c r="S5" i="38"/>
  <c r="T5" i="38"/>
  <c r="T6" i="38"/>
  <c r="S12" i="38"/>
  <c r="T10" i="38"/>
  <c r="S11" i="38"/>
  <c r="S9" i="38"/>
  <c r="R4" i="35"/>
  <c r="T5" i="35"/>
  <c r="T12" i="35"/>
  <c r="T8" i="35"/>
  <c r="S12" i="35"/>
  <c r="T6" i="35"/>
  <c r="T9" i="35"/>
  <c r="T11" i="35"/>
  <c r="S5" i="35"/>
  <c r="S9" i="35"/>
  <c r="S6" i="35"/>
  <c r="S7" i="35"/>
  <c r="S8" i="35"/>
  <c r="T7" i="35"/>
  <c r="S11" i="35"/>
  <c r="S10" i="35"/>
  <c r="T10" i="35"/>
  <c r="R4" i="8"/>
  <c r="B4" i="8" s="1" a="1"/>
  <c r="B4" i="8" s="1"/>
  <c r="R5" i="8"/>
  <c r="B5" i="8" s="1" a="1"/>
  <c r="B5" i="8" s="1"/>
  <c r="R6" i="8"/>
  <c r="B6" i="8" s="1" a="1"/>
  <c r="B6" i="8" s="1"/>
  <c r="R7" i="8"/>
  <c r="B7" i="8" s="1" a="1"/>
  <c r="B7" i="8" s="1"/>
  <c r="T5" i="8"/>
  <c r="I5" i="8" s="1" a="1"/>
  <c r="I5" i="8" s="1"/>
  <c r="T6" i="8"/>
  <c r="I6" i="8" s="1" a="1"/>
  <c r="I6" i="8" s="1"/>
  <c r="T7" i="8"/>
  <c r="I7" i="8" s="1" a="1"/>
  <c r="I7" i="8" s="1"/>
  <c r="T4" i="8"/>
  <c r="I4" i="8" s="1" a="1"/>
  <c r="I4" i="8" s="1"/>
  <c r="T3" i="8"/>
  <c r="AD4" i="41" l="1"/>
  <c r="AD10" i="41"/>
  <c r="AD5" i="41"/>
  <c r="AD6" i="41"/>
  <c r="AD11" i="41"/>
  <c r="AD9" i="41"/>
  <c r="AD7" i="41"/>
  <c r="AD8" i="41"/>
  <c r="AD4" i="40"/>
  <c r="AD5" i="40"/>
  <c r="AD10" i="40"/>
  <c r="AD6" i="40"/>
  <c r="AD11" i="40"/>
  <c r="AD8" i="40"/>
  <c r="AD7" i="40"/>
  <c r="AD9" i="40"/>
  <c r="AF131" i="38"/>
  <c r="B131" i="38" s="1" a="1"/>
  <c r="B131" i="38" s="1"/>
  <c r="AF117" i="38"/>
  <c r="B117" i="38" s="1" a="1"/>
  <c r="B117" i="38" s="1"/>
  <c r="AF103" i="38"/>
  <c r="B103" i="38" s="1" a="1"/>
  <c r="B103" i="38" s="1"/>
  <c r="AF89" i="38"/>
  <c r="B89" i="38" s="1" a="1"/>
  <c r="B89" i="38" s="1"/>
  <c r="AF75" i="38"/>
  <c r="B75" i="38" s="1" a="1"/>
  <c r="B75" i="38" s="1"/>
  <c r="AF61" i="38"/>
  <c r="B61" i="38" s="1" a="1"/>
  <c r="B61" i="38" s="1"/>
  <c r="AF47" i="38"/>
  <c r="B47" i="38" s="1" a="1"/>
  <c r="B47" i="38" s="1"/>
  <c r="AF33" i="38"/>
  <c r="B33" i="38" s="1" a="1"/>
  <c r="B33" i="38" s="1"/>
  <c r="AF19" i="38"/>
  <c r="B19" i="38" s="1" a="1"/>
  <c r="B19" i="38" s="1"/>
  <c r="AF5" i="38"/>
  <c r="B5" i="38" s="1" a="1"/>
  <c r="B5" i="38" s="1"/>
  <c r="AF85" i="38"/>
  <c r="B85" i="38" s="1" a="1"/>
  <c r="B85" i="38" s="1"/>
  <c r="AF29" i="38"/>
  <c r="B29" i="38" s="1" a="1"/>
  <c r="B29" i="38" s="1"/>
  <c r="AF98" i="38"/>
  <c r="B98" i="38" s="1" a="1"/>
  <c r="B98" i="38" s="1"/>
  <c r="AF42" i="38"/>
  <c r="B42" i="38" s="1" a="1"/>
  <c r="B42" i="38" s="1"/>
  <c r="AF111" i="38"/>
  <c r="B111" i="38" s="1" a="1"/>
  <c r="B111" i="38" s="1"/>
  <c r="AF69" i="38"/>
  <c r="AF13" i="38"/>
  <c r="B13" i="38" s="1" a="1"/>
  <c r="B13" i="38" s="1"/>
  <c r="AF96" i="38"/>
  <c r="B96" i="38" s="1" a="1"/>
  <c r="B96" i="38" s="1"/>
  <c r="AF26" i="38"/>
  <c r="B26" i="38" s="1" a="1"/>
  <c r="B26" i="38" s="1"/>
  <c r="AF90" i="38"/>
  <c r="B90" i="38" s="1" a="1"/>
  <c r="B90" i="38" s="1"/>
  <c r="AF130" i="38"/>
  <c r="B130" i="38" s="1" a="1"/>
  <c r="B130" i="38" s="1"/>
  <c r="AF116" i="38"/>
  <c r="B116" i="38" s="1" a="1"/>
  <c r="B116" i="38" s="1"/>
  <c r="AF102" i="38"/>
  <c r="B102" i="38" s="1" a="1"/>
  <c r="B102" i="38" s="1"/>
  <c r="AF88" i="38"/>
  <c r="B88" i="38" s="1" a="1"/>
  <c r="B88" i="38" s="1"/>
  <c r="AF74" i="38"/>
  <c r="B74" i="38" s="1" a="1"/>
  <c r="B74" i="38" s="1"/>
  <c r="AF60" i="38"/>
  <c r="B60" i="38" s="1" a="1"/>
  <c r="B60" i="38" s="1"/>
  <c r="AF46" i="38"/>
  <c r="B46" i="38" s="1" a="1"/>
  <c r="B46" i="38" s="1"/>
  <c r="AF32" i="38"/>
  <c r="B32" i="38" s="1" a="1"/>
  <c r="B32" i="38" s="1"/>
  <c r="AF18" i="38"/>
  <c r="B18" i="38" s="1" a="1"/>
  <c r="B18" i="38" s="1"/>
  <c r="AF4" i="38"/>
  <c r="B4" i="38" s="1" a="1"/>
  <c r="B4" i="38" s="1"/>
  <c r="AF99" i="38"/>
  <c r="B99" i="38" s="1" a="1"/>
  <c r="B99" i="38" s="1"/>
  <c r="AF15" i="38"/>
  <c r="B15" i="38" s="1" a="1"/>
  <c r="B15" i="38" s="1"/>
  <c r="AF126" i="38"/>
  <c r="B126" i="38" s="1" a="1"/>
  <c r="B126" i="38" s="1"/>
  <c r="AF28" i="38"/>
  <c r="B28" i="38" s="1" a="1"/>
  <c r="B28" i="38" s="1"/>
  <c r="AF83" i="38"/>
  <c r="B83" i="38" s="1" a="1"/>
  <c r="B83" i="38" s="1"/>
  <c r="AF41" i="38"/>
  <c r="B41" i="38" s="1" a="1"/>
  <c r="B41" i="38" s="1"/>
  <c r="AF110" i="38"/>
  <c r="B110" i="38" s="1" a="1"/>
  <c r="B110" i="38" s="1"/>
  <c r="AF54" i="38"/>
  <c r="B54" i="38" s="1" a="1"/>
  <c r="B54" i="38" s="1"/>
  <c r="AF76" i="38"/>
  <c r="B76" i="38" s="1" a="1"/>
  <c r="B76" i="38" s="1"/>
  <c r="AF129" i="38"/>
  <c r="B129" i="38" s="1" a="1"/>
  <c r="B129" i="38" s="1"/>
  <c r="AF115" i="38"/>
  <c r="B115" i="38" s="1" a="1"/>
  <c r="B115" i="38" s="1"/>
  <c r="AF101" i="38"/>
  <c r="B101" i="38" s="1" a="1"/>
  <c r="B101" i="38" s="1"/>
  <c r="AF87" i="38"/>
  <c r="B87" i="38" s="1" a="1"/>
  <c r="B87" i="38" s="1"/>
  <c r="AF73" i="38"/>
  <c r="AF59" i="38"/>
  <c r="B59" i="38" s="1" a="1"/>
  <c r="B59" i="38" s="1"/>
  <c r="AF45" i="38"/>
  <c r="B45" i="38" s="1" a="1"/>
  <c r="B45" i="38" s="1"/>
  <c r="AF31" i="38"/>
  <c r="B31" i="38" s="1" a="1"/>
  <c r="B31" i="38" s="1"/>
  <c r="AF17" i="38"/>
  <c r="B17" i="38" s="1" a="1"/>
  <c r="B17" i="38" s="1"/>
  <c r="AF113" i="38"/>
  <c r="B113" i="38" s="1" a="1"/>
  <c r="B113" i="38" s="1"/>
  <c r="AF84" i="38"/>
  <c r="B84" i="38" s="1" a="1"/>
  <c r="B84" i="38" s="1"/>
  <c r="AF56" i="38"/>
  <c r="B56" i="38" s="1" a="1"/>
  <c r="B56" i="38" s="1"/>
  <c r="AF125" i="38"/>
  <c r="B125" i="38" s="1" a="1"/>
  <c r="B125" i="38" s="1"/>
  <c r="AF27" i="38"/>
  <c r="B27" i="38" s="1" a="1"/>
  <c r="B27" i="38" s="1"/>
  <c r="AF82" i="38"/>
  <c r="B82" i="38" s="1" a="1"/>
  <c r="B82" i="38" s="1"/>
  <c r="AF40" i="38"/>
  <c r="B40" i="38" s="1" a="1"/>
  <c r="B40" i="38" s="1"/>
  <c r="AF12" i="38"/>
  <c r="B12" i="38" s="1" a="1"/>
  <c r="B12" i="38" s="1"/>
  <c r="AF104" i="38"/>
  <c r="B104" i="38" s="1" a="1"/>
  <c r="B104" i="38" s="1"/>
  <c r="AF128" i="38"/>
  <c r="AF114" i="38"/>
  <c r="B114" i="38" s="1" a="1"/>
  <c r="B114" i="38" s="1"/>
  <c r="AF100" i="38"/>
  <c r="B100" i="38" s="1" a="1"/>
  <c r="B100" i="38" s="1"/>
  <c r="AF86" i="38"/>
  <c r="AF72" i="38"/>
  <c r="B72" i="38" s="1" a="1"/>
  <c r="B72" i="38" s="1"/>
  <c r="AF58" i="38"/>
  <c r="B58" i="38" s="1" a="1"/>
  <c r="B58" i="38" s="1"/>
  <c r="AF44" i="38"/>
  <c r="B44" i="38" s="1" a="1"/>
  <c r="B44" i="38" s="1"/>
  <c r="AF30" i="38"/>
  <c r="B30" i="38" s="1" a="1"/>
  <c r="B30" i="38" s="1"/>
  <c r="AF16" i="38"/>
  <c r="B16" i="38" s="1" a="1"/>
  <c r="B16" i="38" s="1"/>
  <c r="AF127" i="38"/>
  <c r="B127" i="38" s="1" a="1"/>
  <c r="B127" i="38" s="1"/>
  <c r="AF71" i="38"/>
  <c r="B71" i="38" s="1" a="1"/>
  <c r="B71" i="38" s="1"/>
  <c r="AF57" i="38"/>
  <c r="B57" i="38" s="1" a="1"/>
  <c r="B57" i="38" s="1"/>
  <c r="AF43" i="38"/>
  <c r="B43" i="38" s="1" a="1"/>
  <c r="B43" i="38" s="1"/>
  <c r="AF112" i="38"/>
  <c r="B112" i="38" s="1" a="1"/>
  <c r="B112" i="38" s="1"/>
  <c r="AF70" i="38"/>
  <c r="AF14" i="38"/>
  <c r="B14" i="38" s="1" a="1"/>
  <c r="B14" i="38" s="1"/>
  <c r="AF97" i="38"/>
  <c r="B97" i="38" s="1" a="1"/>
  <c r="B97" i="38" s="1"/>
  <c r="AF55" i="38"/>
  <c r="B55" i="38" s="1" a="1"/>
  <c r="B55" i="38" s="1"/>
  <c r="AF124" i="38"/>
  <c r="B124" i="38" s="1" a="1"/>
  <c r="B124" i="38" s="1"/>
  <c r="AF68" i="38"/>
  <c r="B68" i="38" s="1" a="1"/>
  <c r="B68" i="38" s="1"/>
  <c r="AF62" i="38"/>
  <c r="B62" i="38" s="1" a="1"/>
  <c r="B62" i="38" s="1"/>
  <c r="AF123" i="38"/>
  <c r="B123" i="38" s="1" a="1"/>
  <c r="B123" i="38" s="1"/>
  <c r="AF109" i="38"/>
  <c r="B109" i="38" s="1" a="1"/>
  <c r="B109" i="38" s="1"/>
  <c r="AF95" i="38"/>
  <c r="B95" i="38" s="1" a="1"/>
  <c r="B95" i="38" s="1"/>
  <c r="AF81" i="38"/>
  <c r="B81" i="38" s="1" a="1"/>
  <c r="B81" i="38" s="1"/>
  <c r="AF67" i="38"/>
  <c r="B67" i="38" s="1" a="1"/>
  <c r="B67" i="38" s="1"/>
  <c r="AF53" i="38"/>
  <c r="B53" i="38" s="1" a="1"/>
  <c r="B53" i="38" s="1"/>
  <c r="AF39" i="38"/>
  <c r="B39" i="38" s="1" a="1"/>
  <c r="B39" i="38" s="1"/>
  <c r="AF25" i="38"/>
  <c r="B25" i="38" s="1" a="1"/>
  <c r="B25" i="38" s="1"/>
  <c r="AF11" i="38"/>
  <c r="B11" i="38" s="1" a="1"/>
  <c r="B11" i="38" s="1"/>
  <c r="AF122" i="38"/>
  <c r="B122" i="38" s="1" a="1"/>
  <c r="B122" i="38" s="1"/>
  <c r="AF108" i="38"/>
  <c r="B108" i="38" s="1" a="1"/>
  <c r="B108" i="38" s="1"/>
  <c r="AF94" i="38"/>
  <c r="B94" i="38" s="1" a="1"/>
  <c r="B94" i="38" s="1"/>
  <c r="AF80" i="38"/>
  <c r="B80" i="38" s="1" a="1"/>
  <c r="B80" i="38" s="1"/>
  <c r="AF66" i="38"/>
  <c r="B66" i="38" s="1" a="1"/>
  <c r="B66" i="38" s="1"/>
  <c r="AF52" i="38"/>
  <c r="B52" i="38" s="1" a="1"/>
  <c r="B52" i="38" s="1"/>
  <c r="AF38" i="38"/>
  <c r="B38" i="38" s="1" a="1"/>
  <c r="B38" i="38" s="1"/>
  <c r="AF24" i="38"/>
  <c r="B24" i="38" s="1" a="1"/>
  <c r="B24" i="38" s="1"/>
  <c r="AF10" i="38"/>
  <c r="B10" i="38" s="1" a="1"/>
  <c r="B10" i="38" s="1"/>
  <c r="AF121" i="38"/>
  <c r="B121" i="38" s="1" a="1"/>
  <c r="B121" i="38" s="1"/>
  <c r="AF107" i="38"/>
  <c r="B107" i="38" s="1" a="1"/>
  <c r="B107" i="38" s="1"/>
  <c r="AF93" i="38"/>
  <c r="AF79" i="38"/>
  <c r="B79" i="38" s="1" a="1"/>
  <c r="B79" i="38" s="1"/>
  <c r="AF65" i="38"/>
  <c r="B65" i="38" s="1" a="1"/>
  <c r="B65" i="38" s="1"/>
  <c r="AF51" i="38"/>
  <c r="B51" i="38" s="1" a="1"/>
  <c r="B51" i="38" s="1"/>
  <c r="AF37" i="38"/>
  <c r="B37" i="38" s="1" a="1"/>
  <c r="B37" i="38" s="1"/>
  <c r="AF23" i="38"/>
  <c r="B23" i="38" s="1" a="1"/>
  <c r="B23" i="38" s="1"/>
  <c r="AF9" i="38"/>
  <c r="B9" i="38" s="1" a="1"/>
  <c r="B9" i="38" s="1"/>
  <c r="AF120" i="38"/>
  <c r="B120" i="38" s="1" a="1"/>
  <c r="B120" i="38" s="1"/>
  <c r="AF106" i="38"/>
  <c r="B106" i="38" s="1" a="1"/>
  <c r="B106" i="38" s="1"/>
  <c r="AF92" i="38"/>
  <c r="B92" i="38" s="1" a="1"/>
  <c r="B92" i="38" s="1"/>
  <c r="AF78" i="38"/>
  <c r="B78" i="38" s="1" a="1"/>
  <c r="B78" i="38" s="1"/>
  <c r="AF64" i="38"/>
  <c r="B64" i="38" s="1" a="1"/>
  <c r="B64" i="38" s="1"/>
  <c r="AF50" i="38"/>
  <c r="B50" i="38" s="1" a="1"/>
  <c r="B50" i="38" s="1"/>
  <c r="AF36" i="38"/>
  <c r="B36" i="38" s="1" a="1"/>
  <c r="B36" i="38" s="1"/>
  <c r="AF22" i="38"/>
  <c r="B22" i="38" s="1" a="1"/>
  <c r="B22" i="38" s="1"/>
  <c r="AF8" i="38"/>
  <c r="AF119" i="38"/>
  <c r="B119" i="38" s="1" a="1"/>
  <c r="B119" i="38" s="1"/>
  <c r="AF105" i="38"/>
  <c r="B105" i="38" s="1" a="1"/>
  <c r="B105" i="38" s="1"/>
  <c r="AF91" i="38"/>
  <c r="B91" i="38" s="1" a="1"/>
  <c r="B91" i="38" s="1"/>
  <c r="AF77" i="38"/>
  <c r="B77" i="38" s="1" a="1"/>
  <c r="B77" i="38" s="1"/>
  <c r="AF63" i="38"/>
  <c r="B63" i="38" s="1" a="1"/>
  <c r="B63" i="38" s="1"/>
  <c r="AF49" i="38"/>
  <c r="B49" i="38" s="1" a="1"/>
  <c r="B49" i="38" s="1"/>
  <c r="AF35" i="38"/>
  <c r="B35" i="38" s="1" a="1"/>
  <c r="B35" i="38" s="1"/>
  <c r="AF21" i="38"/>
  <c r="B21" i="38" s="1" a="1"/>
  <c r="B21" i="38" s="1"/>
  <c r="AF7" i="38"/>
  <c r="B7" i="38" s="1" a="1"/>
  <c r="B7" i="38" s="1"/>
  <c r="AF118" i="38"/>
  <c r="B118" i="38" s="1" a="1"/>
  <c r="B118" i="38" s="1"/>
  <c r="AF48" i="38"/>
  <c r="B48" i="38" s="1" a="1"/>
  <c r="B48" i="38" s="1"/>
  <c r="AF34" i="38"/>
  <c r="B34" i="38" s="1" a="1"/>
  <c r="B34" i="38" s="1"/>
  <c r="AF20" i="38"/>
  <c r="AF6" i="38"/>
  <c r="AF131" i="35"/>
  <c r="B131" i="35" s="1" a="1"/>
  <c r="B131" i="35" s="1"/>
  <c r="AF117" i="35"/>
  <c r="B117" i="35" s="1" a="1"/>
  <c r="B117" i="35" s="1"/>
  <c r="AF103" i="35"/>
  <c r="B103" i="35" s="1" a="1"/>
  <c r="B103" i="35" s="1"/>
  <c r="AF89" i="35"/>
  <c r="B89" i="35" s="1" a="1"/>
  <c r="B89" i="35" s="1"/>
  <c r="AF75" i="35"/>
  <c r="B75" i="35" s="1" a="1"/>
  <c r="B75" i="35" s="1"/>
  <c r="AF61" i="35"/>
  <c r="B61" i="35" s="1" a="1"/>
  <c r="B61" i="35" s="1"/>
  <c r="AF47" i="35"/>
  <c r="B47" i="35" s="1" a="1"/>
  <c r="B47" i="35" s="1"/>
  <c r="AF33" i="35"/>
  <c r="B33" i="35" s="1" a="1"/>
  <c r="B33" i="35" s="1"/>
  <c r="AF19" i="35"/>
  <c r="B19" i="35" s="1" a="1"/>
  <c r="B19" i="35" s="1"/>
  <c r="AF5" i="35"/>
  <c r="B5" i="35" s="1" a="1"/>
  <c r="B5" i="35" s="1"/>
  <c r="AF71" i="35"/>
  <c r="B71" i="35" s="1" a="1"/>
  <c r="B71" i="35" s="1"/>
  <c r="AF43" i="35"/>
  <c r="B43" i="35" s="1" a="1"/>
  <c r="B43" i="35" s="1"/>
  <c r="AF92" i="35"/>
  <c r="B92" i="35" s="1" a="1"/>
  <c r="B92" i="35" s="1"/>
  <c r="AF35" i="35"/>
  <c r="B35" i="35" s="1" a="1"/>
  <c r="B35" i="35" s="1"/>
  <c r="AF104" i="35"/>
  <c r="B104" i="35" s="1" a="1"/>
  <c r="B104" i="35" s="1"/>
  <c r="AF6" i="35"/>
  <c r="B6" i="35" s="1" a="1"/>
  <c r="B6" i="35" s="1"/>
  <c r="AF130" i="35"/>
  <c r="B130" i="35" s="1" a="1"/>
  <c r="B130" i="35" s="1"/>
  <c r="AF116" i="35"/>
  <c r="B116" i="35" s="1" a="1"/>
  <c r="B116" i="35" s="1"/>
  <c r="AF102" i="35"/>
  <c r="B102" i="35" s="1" a="1"/>
  <c r="B102" i="35" s="1"/>
  <c r="AF88" i="35"/>
  <c r="B88" i="35" s="1" a="1"/>
  <c r="B88" i="35" s="1"/>
  <c r="AF74" i="35"/>
  <c r="B74" i="35" s="1" a="1"/>
  <c r="B74" i="35" s="1"/>
  <c r="AF60" i="35"/>
  <c r="B60" i="35" s="1" a="1"/>
  <c r="B60" i="35" s="1"/>
  <c r="AF46" i="35"/>
  <c r="B46" i="35" s="1" a="1"/>
  <c r="B46" i="35" s="1"/>
  <c r="AF32" i="35"/>
  <c r="B32" i="35" s="1" a="1"/>
  <c r="B32" i="35" s="1"/>
  <c r="AF18" i="35"/>
  <c r="B18" i="35" s="1" a="1"/>
  <c r="B18" i="35" s="1"/>
  <c r="AF4" i="35"/>
  <c r="B4" i="35" s="1" a="1"/>
  <c r="B4" i="35" s="1"/>
  <c r="AF85" i="35"/>
  <c r="B85" i="35" s="1" a="1"/>
  <c r="B85" i="35" s="1"/>
  <c r="AF106" i="35"/>
  <c r="B106" i="35" s="1" a="1"/>
  <c r="B106" i="35" s="1"/>
  <c r="AF36" i="35"/>
  <c r="B36" i="35" s="1" a="1"/>
  <c r="B36" i="35" s="1"/>
  <c r="AF91" i="35"/>
  <c r="B91" i="35" s="1" a="1"/>
  <c r="B91" i="35" s="1"/>
  <c r="AF21" i="35"/>
  <c r="B21" i="35" s="1" a="1"/>
  <c r="B21" i="35" s="1"/>
  <c r="AF62" i="35"/>
  <c r="B62" i="35" s="1" a="1"/>
  <c r="B62" i="35" s="1"/>
  <c r="AF20" i="35"/>
  <c r="B20" i="35" s="1" a="1"/>
  <c r="B20" i="35" s="1"/>
  <c r="AF129" i="35"/>
  <c r="B129" i="35" s="1" a="1"/>
  <c r="B129" i="35" s="1"/>
  <c r="AF115" i="35"/>
  <c r="B115" i="35" s="1" a="1"/>
  <c r="B115" i="35" s="1"/>
  <c r="AF101" i="35"/>
  <c r="B101" i="35" s="1" a="1"/>
  <c r="B101" i="35" s="1"/>
  <c r="AF87" i="35"/>
  <c r="B87" i="35" s="1" a="1"/>
  <c r="B87" i="35" s="1"/>
  <c r="AF73" i="35"/>
  <c r="B73" i="35" s="1" a="1"/>
  <c r="B73" i="35" s="1"/>
  <c r="AF59" i="35"/>
  <c r="B59" i="35" s="1" a="1"/>
  <c r="B59" i="35" s="1"/>
  <c r="AF45" i="35"/>
  <c r="B45" i="35" s="1" a="1"/>
  <c r="B45" i="35" s="1"/>
  <c r="AF31" i="35"/>
  <c r="B31" i="35" s="1" a="1"/>
  <c r="B31" i="35" s="1"/>
  <c r="AF17" i="35"/>
  <c r="B17" i="35" s="1" a="1"/>
  <c r="B17" i="35" s="1"/>
  <c r="AF113" i="35"/>
  <c r="B113" i="35" s="1" a="1"/>
  <c r="B113" i="35" s="1"/>
  <c r="AF57" i="35"/>
  <c r="B57" i="35" s="1" a="1"/>
  <c r="B57" i="35" s="1"/>
  <c r="AF15" i="35"/>
  <c r="B15" i="35" s="1" a="1"/>
  <c r="B15" i="35" s="1"/>
  <c r="AF120" i="35"/>
  <c r="B120" i="35" s="1" a="1"/>
  <c r="B120" i="35" s="1"/>
  <c r="AF50" i="35"/>
  <c r="B50" i="35" s="1" a="1"/>
  <c r="B50" i="35" s="1"/>
  <c r="AF63" i="35"/>
  <c r="B63" i="35" s="1" a="1"/>
  <c r="B63" i="35" s="1"/>
  <c r="AF118" i="35"/>
  <c r="B118" i="35" s="1" a="1"/>
  <c r="B118" i="35" s="1"/>
  <c r="AF34" i="35"/>
  <c r="B34" i="35" s="1" a="1"/>
  <c r="B34" i="35" s="1"/>
  <c r="AF128" i="35"/>
  <c r="B128" i="35" s="1" a="1"/>
  <c r="B128" i="35" s="1"/>
  <c r="AF114" i="35"/>
  <c r="B114" i="35" s="1" a="1"/>
  <c r="B114" i="35" s="1"/>
  <c r="AF100" i="35"/>
  <c r="B100" i="35" s="1" a="1"/>
  <c r="B100" i="35" s="1"/>
  <c r="AF86" i="35"/>
  <c r="B86" i="35" s="1" a="1"/>
  <c r="B86" i="35" s="1"/>
  <c r="AF72" i="35"/>
  <c r="B72" i="35" s="1" a="1"/>
  <c r="B72" i="35" s="1"/>
  <c r="AF58" i="35"/>
  <c r="B58" i="35" s="1" a="1"/>
  <c r="B58" i="35" s="1"/>
  <c r="AF44" i="35"/>
  <c r="B44" i="35" s="1" a="1"/>
  <c r="B44" i="35" s="1"/>
  <c r="AF30" i="35"/>
  <c r="B30" i="35" s="1" a="1"/>
  <c r="B30" i="35" s="1"/>
  <c r="AF16" i="35"/>
  <c r="B16" i="35" s="1" a="1"/>
  <c r="B16" i="35" s="1"/>
  <c r="AF99" i="35"/>
  <c r="B99" i="35" s="1" a="1"/>
  <c r="B99" i="35" s="1"/>
  <c r="AF29" i="35"/>
  <c r="B29" i="35" s="1" a="1"/>
  <c r="B29" i="35" s="1"/>
  <c r="AF64" i="35"/>
  <c r="B64" i="35" s="1" a="1"/>
  <c r="B64" i="35" s="1"/>
  <c r="AF22" i="35"/>
  <c r="B22" i="35" s="1" a="1"/>
  <c r="B22" i="35" s="1"/>
  <c r="AF77" i="35"/>
  <c r="B77" i="35" s="1" a="1"/>
  <c r="B77" i="35" s="1"/>
  <c r="AF76" i="35"/>
  <c r="B76" i="35" s="1" a="1"/>
  <c r="B76" i="35" s="1"/>
  <c r="AF48" i="35"/>
  <c r="B48" i="35" s="1" a="1"/>
  <c r="B48" i="35" s="1"/>
  <c r="AF127" i="35"/>
  <c r="B127" i="35" s="1" a="1"/>
  <c r="B127" i="35" s="1"/>
  <c r="AF119" i="35"/>
  <c r="B119" i="35" s="1" a="1"/>
  <c r="B119" i="35" s="1"/>
  <c r="AF126" i="35"/>
  <c r="B126" i="35" s="1" a="1"/>
  <c r="B126" i="35" s="1"/>
  <c r="AF112" i="35"/>
  <c r="B112" i="35" s="1" a="1"/>
  <c r="B112" i="35" s="1"/>
  <c r="AF98" i="35"/>
  <c r="B98" i="35" s="1" a="1"/>
  <c r="B98" i="35" s="1"/>
  <c r="AF84" i="35"/>
  <c r="B84" i="35" s="1" a="1"/>
  <c r="B84" i="35" s="1"/>
  <c r="AF70" i="35"/>
  <c r="B70" i="35" s="1" a="1"/>
  <c r="B70" i="35" s="1"/>
  <c r="AF56" i="35"/>
  <c r="B56" i="35" s="1" a="1"/>
  <c r="B56" i="35" s="1"/>
  <c r="AF42" i="35"/>
  <c r="B42" i="35" s="1" a="1"/>
  <c r="B42" i="35" s="1"/>
  <c r="AF28" i="35"/>
  <c r="B28" i="35" s="1" a="1"/>
  <c r="B28" i="35" s="1"/>
  <c r="AF14" i="35"/>
  <c r="B14" i="35" s="1" a="1"/>
  <c r="B14" i="35" s="1"/>
  <c r="AF125" i="35"/>
  <c r="B125" i="35" s="1" a="1"/>
  <c r="B125" i="35" s="1"/>
  <c r="AF111" i="35"/>
  <c r="B111" i="35" s="1" a="1"/>
  <c r="B111" i="35" s="1"/>
  <c r="AF97" i="35"/>
  <c r="B97" i="35" s="1" a="1"/>
  <c r="B97" i="35" s="1"/>
  <c r="AF83" i="35"/>
  <c r="B83" i="35" s="1" a="1"/>
  <c r="B83" i="35" s="1"/>
  <c r="AF69" i="35"/>
  <c r="B69" i="35" s="1" a="1"/>
  <c r="B69" i="35" s="1"/>
  <c r="AF55" i="35"/>
  <c r="B55" i="35" s="1" a="1"/>
  <c r="B55" i="35" s="1"/>
  <c r="AF41" i="35"/>
  <c r="B41" i="35" s="1" a="1"/>
  <c r="B41" i="35" s="1"/>
  <c r="AF27" i="35"/>
  <c r="AF13" i="35"/>
  <c r="B13" i="35" s="1" a="1"/>
  <c r="B13" i="35" s="1"/>
  <c r="AF105" i="35"/>
  <c r="B105" i="35" s="1" a="1"/>
  <c r="B105" i="35" s="1"/>
  <c r="AF124" i="35"/>
  <c r="B124" i="35" s="1" a="1"/>
  <c r="B124" i="35" s="1"/>
  <c r="AF110" i="35"/>
  <c r="B110" i="35" s="1" a="1"/>
  <c r="B110" i="35" s="1"/>
  <c r="AF96" i="35"/>
  <c r="B96" i="35" s="1" a="1"/>
  <c r="B96" i="35" s="1"/>
  <c r="AF82" i="35"/>
  <c r="B82" i="35" s="1" a="1"/>
  <c r="B82" i="35" s="1"/>
  <c r="AF68" i="35"/>
  <c r="B68" i="35" s="1" a="1"/>
  <c r="B68" i="35" s="1"/>
  <c r="AF54" i="35"/>
  <c r="B54" i="35" s="1" a="1"/>
  <c r="B54" i="35" s="1"/>
  <c r="AF40" i="35"/>
  <c r="B40" i="35" s="1" a="1"/>
  <c r="B40" i="35" s="1"/>
  <c r="AF26" i="35"/>
  <c r="B26" i="35" s="1" a="1"/>
  <c r="B26" i="35" s="1"/>
  <c r="AF12" i="35"/>
  <c r="B12" i="35" s="1" a="1"/>
  <c r="B12" i="35" s="1"/>
  <c r="AF123" i="35"/>
  <c r="B123" i="35" s="1" a="1"/>
  <c r="B123" i="35" s="1"/>
  <c r="AF109" i="35"/>
  <c r="B109" i="35" s="1" a="1"/>
  <c r="B109" i="35" s="1"/>
  <c r="AF95" i="35"/>
  <c r="B95" i="35" s="1" a="1"/>
  <c r="B95" i="35" s="1"/>
  <c r="AF81" i="35"/>
  <c r="B81" i="35" s="1" a="1"/>
  <c r="B81" i="35" s="1"/>
  <c r="AF67" i="35"/>
  <c r="B67" i="35" s="1" a="1"/>
  <c r="B67" i="35" s="1"/>
  <c r="AF53" i="35"/>
  <c r="B53" i="35" s="1" a="1"/>
  <c r="B53" i="35" s="1"/>
  <c r="AF39" i="35"/>
  <c r="B39" i="35" s="1" a="1"/>
  <c r="B39" i="35" s="1"/>
  <c r="AF25" i="35"/>
  <c r="B25" i="35" s="1" a="1"/>
  <c r="B25" i="35" s="1"/>
  <c r="AF11" i="35"/>
  <c r="B11" i="35" s="1" a="1"/>
  <c r="B11" i="35" s="1"/>
  <c r="AF122" i="35"/>
  <c r="B122" i="35" s="1" a="1"/>
  <c r="B122" i="35" s="1"/>
  <c r="AF108" i="35"/>
  <c r="B108" i="35" s="1" a="1"/>
  <c r="B108" i="35" s="1"/>
  <c r="AF94" i="35"/>
  <c r="B94" i="35" s="1" a="1"/>
  <c r="B94" i="35" s="1"/>
  <c r="AF80" i="35"/>
  <c r="B80" i="35" s="1" a="1"/>
  <c r="B80" i="35" s="1"/>
  <c r="AF66" i="35"/>
  <c r="B66" i="35" s="1" a="1"/>
  <c r="B66" i="35" s="1"/>
  <c r="AF52" i="35"/>
  <c r="B52" i="35" s="1" a="1"/>
  <c r="B52" i="35" s="1"/>
  <c r="AF38" i="35"/>
  <c r="B38" i="35" s="1" a="1"/>
  <c r="B38" i="35" s="1"/>
  <c r="AF24" i="35"/>
  <c r="B24" i="35" s="1" a="1"/>
  <c r="B24" i="35" s="1"/>
  <c r="AF10" i="35"/>
  <c r="B10" i="35" s="1" a="1"/>
  <c r="B10" i="35" s="1"/>
  <c r="AF78" i="35"/>
  <c r="B78" i="35" s="1" a="1"/>
  <c r="B78" i="35" s="1"/>
  <c r="AF8" i="35"/>
  <c r="B8" i="35" s="1" a="1"/>
  <c r="B8" i="35" s="1"/>
  <c r="AF49" i="35"/>
  <c r="B49" i="35" s="1" a="1"/>
  <c r="B49" i="35" s="1"/>
  <c r="AF7" i="35"/>
  <c r="B7" i="35" s="1" a="1"/>
  <c r="B7" i="35" s="1"/>
  <c r="AF90" i="35"/>
  <c r="B90" i="35" s="1" a="1"/>
  <c r="B90" i="35" s="1"/>
  <c r="AF121" i="35"/>
  <c r="B121" i="35" s="1" a="1"/>
  <c r="B121" i="35" s="1"/>
  <c r="AF107" i="35"/>
  <c r="B107" i="35" s="1" a="1"/>
  <c r="B107" i="35" s="1"/>
  <c r="AF93" i="35"/>
  <c r="B93" i="35" s="1" a="1"/>
  <c r="B93" i="35" s="1"/>
  <c r="AF79" i="35"/>
  <c r="B79" i="35" s="1" a="1"/>
  <c r="B79" i="35" s="1"/>
  <c r="AF65" i="35"/>
  <c r="B65" i="35" s="1" a="1"/>
  <c r="B65" i="35" s="1"/>
  <c r="AF51" i="35"/>
  <c r="B51" i="35" s="1" a="1"/>
  <c r="B51" i="35" s="1"/>
  <c r="AF37" i="35"/>
  <c r="B37" i="35" s="1" a="1"/>
  <c r="B37" i="35" s="1"/>
  <c r="AF23" i="35"/>
  <c r="B23" i="35" s="1" a="1"/>
  <c r="B23" i="35" s="1"/>
  <c r="AF9" i="35"/>
  <c r="B9" i="35" s="1" a="1"/>
  <c r="B9" i="35" s="1"/>
  <c r="B71" i="41" a="1"/>
  <c r="B71" i="41" s="1"/>
  <c r="H69" i="46" s="1"/>
  <c r="B116" i="41" a="1"/>
  <c r="B116" i="41" s="1"/>
  <c r="H114" i="46" s="1"/>
  <c r="B90" i="41" a="1"/>
  <c r="B90" i="41" s="1"/>
  <c r="H88" i="46" s="1"/>
  <c r="B120" i="41" a="1"/>
  <c r="B120" i="41" s="1"/>
  <c r="H118" i="46" s="1"/>
  <c r="B73" i="41" a="1"/>
  <c r="B73" i="41" s="1"/>
  <c r="H71" i="46" s="1"/>
  <c r="B82" i="41" a="1"/>
  <c r="B82" i="41" s="1"/>
  <c r="H80" i="46" s="1"/>
  <c r="B129" i="41" a="1"/>
  <c r="B129" i="41" s="1"/>
  <c r="H127" i="46" s="1"/>
  <c r="B98" i="41" a="1"/>
  <c r="B98" i="41" s="1"/>
  <c r="H96" i="46" s="1"/>
  <c r="B53" i="41" a="1"/>
  <c r="B53" i="41" s="1"/>
  <c r="H51" i="46" s="1"/>
  <c r="B19" i="41" a="1"/>
  <c r="B19" i="41" s="1"/>
  <c r="H17" i="46" s="1"/>
  <c r="B47" i="41" a="1"/>
  <c r="B47" i="41" s="1"/>
  <c r="H45" i="46" s="1"/>
  <c r="B15" i="41" a="1"/>
  <c r="B15" i="41" s="1"/>
  <c r="H13" i="46" s="1"/>
  <c r="B37" i="41" a="1"/>
  <c r="B37" i="41" s="1"/>
  <c r="H35" i="46" s="1"/>
  <c r="B130" i="41" a="1"/>
  <c r="B130" i="41" s="1"/>
  <c r="H128" i="46" s="1"/>
  <c r="B95" i="41" a="1"/>
  <c r="B95" i="41" s="1"/>
  <c r="H93" i="46" s="1"/>
  <c r="B75" i="41" a="1"/>
  <c r="B75" i="41" s="1"/>
  <c r="H73" i="46" s="1"/>
  <c r="B40" i="41" a="1"/>
  <c r="B40" i="41" s="1"/>
  <c r="H38" i="46" s="1"/>
  <c r="B51" i="41" a="1"/>
  <c r="B51" i="41" s="1"/>
  <c r="H49" i="46" s="1"/>
  <c r="B52" i="41" a="1"/>
  <c r="B52" i="41" s="1"/>
  <c r="H50" i="46" s="1"/>
  <c r="B33" i="41" a="1"/>
  <c r="B33" i="41" s="1"/>
  <c r="H31" i="46" s="1"/>
  <c r="B83" i="41" a="1"/>
  <c r="B83" i="41" s="1"/>
  <c r="H81" i="46" s="1"/>
  <c r="B125" i="41" a="1"/>
  <c r="B125" i="41" s="1"/>
  <c r="H123" i="46" s="1"/>
  <c r="B99" i="41" a="1"/>
  <c r="B99" i="41" s="1"/>
  <c r="H97" i="46" s="1"/>
  <c r="B119" i="41" a="1"/>
  <c r="B119" i="41" s="1"/>
  <c r="H117" i="46" s="1"/>
  <c r="B29" i="41" a="1"/>
  <c r="B29" i="41" s="1"/>
  <c r="H27" i="46" s="1"/>
  <c r="B30" i="41" a="1"/>
  <c r="B30" i="41" s="1"/>
  <c r="H28" i="46" s="1"/>
  <c r="B20" i="41" a="1"/>
  <c r="B20" i="41" s="1"/>
  <c r="H18" i="46" s="1"/>
  <c r="B122" i="41" a="1"/>
  <c r="B122" i="41" s="1"/>
  <c r="H120" i="46" s="1"/>
  <c r="B76" i="41" a="1"/>
  <c r="B76" i="41" s="1"/>
  <c r="H74" i="46" s="1"/>
  <c r="B8" i="41" a="1"/>
  <c r="B8" i="41" s="1"/>
  <c r="H6" i="46" s="1"/>
  <c r="B23" i="41" a="1"/>
  <c r="B23" i="41" s="1"/>
  <c r="H21" i="46" s="1"/>
  <c r="B70" i="41" a="1"/>
  <c r="B70" i="41" s="1"/>
  <c r="H68" i="46" s="1"/>
  <c r="B111" i="41" a="1"/>
  <c r="B111" i="41" s="1"/>
  <c r="H109" i="46" s="1"/>
  <c r="B39" i="41" a="1"/>
  <c r="B39" i="41" s="1"/>
  <c r="H37" i="46" s="1"/>
  <c r="B43" i="41" a="1"/>
  <c r="B43" i="41" s="1"/>
  <c r="H41" i="46" s="1"/>
  <c r="B87" i="41" a="1"/>
  <c r="B87" i="41" s="1"/>
  <c r="H85" i="46" s="1"/>
  <c r="B117" i="41" a="1"/>
  <c r="B117" i="41" s="1"/>
  <c r="H115" i="46" s="1"/>
  <c r="B89" i="41" a="1"/>
  <c r="B89" i="41" s="1"/>
  <c r="H87" i="46" s="1"/>
  <c r="B118" i="41" a="1"/>
  <c r="B118" i="41" s="1"/>
  <c r="H116" i="46" s="1"/>
  <c r="B22" i="41" a="1"/>
  <c r="B22" i="41" s="1"/>
  <c r="H20" i="46" s="1"/>
  <c r="B84" i="41" a="1"/>
  <c r="B84" i="41" s="1"/>
  <c r="H82" i="46" s="1"/>
  <c r="B106" i="41" a="1"/>
  <c r="B106" i="41" s="1"/>
  <c r="H104" i="46" s="1"/>
  <c r="B11" i="41" a="1"/>
  <c r="B11" i="41" s="1"/>
  <c r="H9" i="46" s="1"/>
  <c r="B66" i="41" a="1"/>
  <c r="B66" i="41" s="1"/>
  <c r="H64" i="46" s="1"/>
  <c r="B46" i="41" a="1"/>
  <c r="B46" i="41" s="1"/>
  <c r="H44" i="46" s="1"/>
  <c r="B48" i="41" a="1"/>
  <c r="B48" i="41" s="1"/>
  <c r="H46" i="46" s="1"/>
  <c r="B49" i="41" a="1"/>
  <c r="B49" i="41" s="1"/>
  <c r="H47" i="46" s="1"/>
  <c r="B56" i="41" a="1"/>
  <c r="B56" i="41" s="1"/>
  <c r="H54" i="46" s="1"/>
  <c r="B42" i="41" a="1"/>
  <c r="B42" i="41" s="1"/>
  <c r="H40" i="46" s="1"/>
  <c r="B109" i="41" a="1"/>
  <c r="B109" i="41" s="1"/>
  <c r="H107" i="46" s="1"/>
  <c r="B9" i="41" a="1"/>
  <c r="B9" i="41" s="1"/>
  <c r="H7" i="46" s="1"/>
  <c r="B45" i="41" a="1"/>
  <c r="B45" i="41" s="1"/>
  <c r="H43" i="46" s="1"/>
  <c r="B79" i="41" a="1"/>
  <c r="B79" i="41" s="1"/>
  <c r="H77" i="46" s="1"/>
  <c r="B115" i="41" a="1"/>
  <c r="B115" i="41" s="1"/>
  <c r="H113" i="46" s="1"/>
  <c r="B91" i="41" a="1"/>
  <c r="B91" i="41" s="1"/>
  <c r="H89" i="46" s="1"/>
  <c r="B126" i="41" a="1"/>
  <c r="B126" i="41" s="1"/>
  <c r="H124" i="46" s="1"/>
  <c r="B36" i="41" a="1"/>
  <c r="B36" i="41" s="1"/>
  <c r="H34" i="46" s="1"/>
  <c r="B93" i="41" a="1"/>
  <c r="B93" i="41" s="1"/>
  <c r="H91" i="46" s="1"/>
  <c r="B38" i="41" a="1"/>
  <c r="B38" i="41" s="1"/>
  <c r="H36" i="46" s="1"/>
  <c r="B50" i="41" a="1"/>
  <c r="B50" i="41" s="1"/>
  <c r="H48" i="46" s="1"/>
  <c r="B4" i="41" a="1"/>
  <c r="B4" i="41" s="1"/>
  <c r="H2" i="46" s="1"/>
  <c r="B68" i="41" a="1"/>
  <c r="B68" i="41" s="1"/>
  <c r="H66" i="46" s="1"/>
  <c r="B31" i="41" a="1"/>
  <c r="B31" i="41" s="1"/>
  <c r="H29" i="46" s="1"/>
  <c r="B5" i="41" a="1"/>
  <c r="B5" i="41" s="1"/>
  <c r="H3" i="46" s="1"/>
  <c r="B124" i="41" a="1"/>
  <c r="B124" i="41" s="1"/>
  <c r="H122" i="46" s="1"/>
  <c r="B61" i="41" a="1"/>
  <c r="B61" i="41" s="1"/>
  <c r="H59" i="46" s="1"/>
  <c r="B107" i="41" a="1"/>
  <c r="B107" i="41" s="1"/>
  <c r="H105" i="46" s="1"/>
  <c r="B94" i="41" a="1"/>
  <c r="B94" i="41" s="1"/>
  <c r="H92" i="46" s="1"/>
  <c r="B60" i="41" a="1"/>
  <c r="B60" i="41" s="1"/>
  <c r="H58" i="46" s="1"/>
  <c r="B44" i="41" a="1"/>
  <c r="B44" i="41" s="1"/>
  <c r="H42" i="46" s="1"/>
  <c r="B123" i="41" a="1"/>
  <c r="B123" i="41" s="1"/>
  <c r="H121" i="46" s="1"/>
  <c r="B10" i="41" a="1"/>
  <c r="B10" i="41" s="1"/>
  <c r="H8" i="46" s="1"/>
  <c r="B102" i="41" a="1"/>
  <c r="B102" i="41" s="1"/>
  <c r="H100" i="46" s="1"/>
  <c r="B16" i="41" a="1"/>
  <c r="B16" i="41" s="1"/>
  <c r="H14" i="46" s="1"/>
  <c r="B27" i="41" a="1"/>
  <c r="B27" i="41" s="1"/>
  <c r="H25" i="46" s="1"/>
  <c r="B14" i="41" a="1"/>
  <c r="B14" i="41" s="1"/>
  <c r="H12" i="46" s="1"/>
  <c r="B104" i="41" a="1"/>
  <c r="B104" i="41" s="1"/>
  <c r="H102" i="46" s="1"/>
  <c r="B77" i="41" a="1"/>
  <c r="B77" i="41" s="1"/>
  <c r="H75" i="46" s="1"/>
  <c r="B127" i="41" a="1"/>
  <c r="B127" i="41" s="1"/>
  <c r="H125" i="46" s="1"/>
  <c r="B108" i="41" a="1"/>
  <c r="B108" i="41" s="1"/>
  <c r="H106" i="46" s="1"/>
  <c r="B81" i="41" a="1"/>
  <c r="B81" i="41" s="1"/>
  <c r="H79" i="46" s="1"/>
  <c r="B35" i="41" a="1"/>
  <c r="B35" i="41" s="1"/>
  <c r="H33" i="46" s="1"/>
  <c r="B13" i="41" a="1"/>
  <c r="B13" i="41" s="1"/>
  <c r="H11" i="46" s="1"/>
  <c r="B41" i="41" a="1"/>
  <c r="B41" i="41" s="1"/>
  <c r="H39" i="46" s="1"/>
  <c r="B114" i="41" a="1"/>
  <c r="B114" i="41" s="1"/>
  <c r="H112" i="46" s="1"/>
  <c r="B17" i="41" a="1"/>
  <c r="B17" i="41" s="1"/>
  <c r="H15" i="46" s="1"/>
  <c r="B105" i="41" a="1"/>
  <c r="B105" i="41" s="1"/>
  <c r="H103" i="46" s="1"/>
  <c r="B78" i="41" a="1"/>
  <c r="B78" i="41" s="1"/>
  <c r="H76" i="46" s="1"/>
  <c r="B58" i="41" a="1"/>
  <c r="B58" i="41" s="1"/>
  <c r="H56" i="46" s="1"/>
  <c r="B32" i="41" a="1"/>
  <c r="B32" i="41" s="1"/>
  <c r="H30" i="46" s="1"/>
  <c r="B26" i="41" a="1"/>
  <c r="B26" i="41" s="1"/>
  <c r="H24" i="46" s="1"/>
  <c r="B121" i="41" a="1"/>
  <c r="B121" i="41" s="1"/>
  <c r="H119" i="46" s="1"/>
  <c r="B24" i="41" a="1"/>
  <c r="B24" i="41" s="1"/>
  <c r="H22" i="46" s="1"/>
  <c r="B97" i="41" a="1"/>
  <c r="B97" i="41" s="1"/>
  <c r="H95" i="46" s="1"/>
  <c r="B103" i="41" a="1"/>
  <c r="B103" i="41" s="1"/>
  <c r="H101" i="46" s="1"/>
  <c r="B110" i="41" a="1"/>
  <c r="B110" i="41" s="1"/>
  <c r="H108" i="46" s="1"/>
  <c r="B100" i="41" a="1"/>
  <c r="B100" i="41" s="1"/>
  <c r="H98" i="46" s="1"/>
  <c r="B86" i="41" a="1"/>
  <c r="B86" i="41" s="1"/>
  <c r="H84" i="46" s="1"/>
  <c r="B67" i="41" a="1"/>
  <c r="B67" i="41" s="1"/>
  <c r="H65" i="46" s="1"/>
  <c r="B28" i="41" a="1"/>
  <c r="B28" i="41" s="1"/>
  <c r="H26" i="46" s="1"/>
  <c r="B64" i="41" a="1"/>
  <c r="B64" i="41" s="1"/>
  <c r="H62" i="46" s="1"/>
  <c r="B96" i="41" a="1"/>
  <c r="B96" i="41" s="1"/>
  <c r="H94" i="46" s="1"/>
  <c r="B88" i="41" a="1"/>
  <c r="B88" i="41" s="1"/>
  <c r="H86" i="46" s="1"/>
  <c r="B112" i="41" a="1"/>
  <c r="B112" i="41" s="1"/>
  <c r="H110" i="46" s="1"/>
  <c r="B92" i="41" a="1"/>
  <c r="B92" i="41" s="1"/>
  <c r="H90" i="46" s="1"/>
  <c r="B69" i="41" a="1"/>
  <c r="B69" i="41" s="1"/>
  <c r="H67" i="46" s="1"/>
  <c r="B25" i="41" a="1"/>
  <c r="B25" i="41" s="1"/>
  <c r="H23" i="46" s="1"/>
  <c r="B34" i="41" a="1"/>
  <c r="B34" i="41" s="1"/>
  <c r="H32" i="46" s="1"/>
  <c r="B12" i="41" a="1"/>
  <c r="B12" i="41" s="1"/>
  <c r="H10" i="46" s="1"/>
  <c r="B63" i="41" a="1"/>
  <c r="B63" i="41" s="1"/>
  <c r="H61" i="46" s="1"/>
  <c r="B6" i="41" a="1"/>
  <c r="B6" i="41" s="1"/>
  <c r="H4" i="46" s="1"/>
  <c r="B62" i="41" a="1"/>
  <c r="B62" i="41" s="1"/>
  <c r="H60" i="46" s="1"/>
  <c r="B21" i="41" a="1"/>
  <c r="B21" i="41" s="1"/>
  <c r="H19" i="46" s="1"/>
  <c r="B54" i="41" a="1"/>
  <c r="B54" i="41" s="1"/>
  <c r="H52" i="46" s="1"/>
  <c r="B55" i="41" a="1"/>
  <c r="B55" i="41" s="1"/>
  <c r="H53" i="46" s="1"/>
  <c r="B65" i="41" a="1"/>
  <c r="B65" i="41" s="1"/>
  <c r="H63" i="46" s="1"/>
  <c r="B101" i="41" a="1"/>
  <c r="B101" i="41" s="1"/>
  <c r="H99" i="46" s="1"/>
  <c r="B59" i="41" a="1"/>
  <c r="B59" i="41" s="1"/>
  <c r="H57" i="46" s="1"/>
  <c r="B18" i="41" a="1"/>
  <c r="B18" i="41" s="1"/>
  <c r="H16" i="46" s="1"/>
  <c r="B113" i="41" a="1"/>
  <c r="B113" i="41" s="1"/>
  <c r="H111" i="46" s="1"/>
  <c r="B74" i="41" a="1"/>
  <c r="B74" i="41" s="1"/>
  <c r="H72" i="46" s="1"/>
  <c r="B131" i="41" a="1"/>
  <c r="B131" i="41" s="1"/>
  <c r="H129" i="46" s="1"/>
  <c r="B85" i="41" a="1"/>
  <c r="B85" i="41" s="1"/>
  <c r="H83" i="46" s="1"/>
  <c r="B128" i="41" a="1"/>
  <c r="B128" i="41" s="1"/>
  <c r="H126" i="46" s="1"/>
  <c r="B80" i="41" a="1"/>
  <c r="B80" i="41" s="1"/>
  <c r="H78" i="46" s="1"/>
  <c r="B37" i="40" a="1"/>
  <c r="B37" i="40" s="1"/>
  <c r="G35" i="46" s="1"/>
  <c r="B8" i="40" a="1"/>
  <c r="B8" i="40" s="1"/>
  <c r="G6" i="46" s="1"/>
  <c r="B38" i="40" a="1"/>
  <c r="B38" i="40" s="1"/>
  <c r="G36" i="46" s="1"/>
  <c r="B30" i="40" a="1"/>
  <c r="B30" i="40" s="1"/>
  <c r="G28" i="46" s="1"/>
  <c r="B31" i="40" a="1"/>
  <c r="B31" i="40" s="1"/>
  <c r="G29" i="46" s="1"/>
  <c r="B17" i="40" a="1"/>
  <c r="B17" i="40" s="1"/>
  <c r="G15" i="46" s="1"/>
  <c r="B18" i="40" a="1"/>
  <c r="B18" i="40" s="1"/>
  <c r="G16" i="46" s="1"/>
  <c r="B36" i="40" a="1"/>
  <c r="B36" i="40" s="1"/>
  <c r="G34" i="46" s="1"/>
  <c r="B21" i="40" a="1"/>
  <c r="B21" i="40" s="1"/>
  <c r="G19" i="46" s="1"/>
  <c r="B9" i="40" a="1"/>
  <c r="B9" i="40" s="1"/>
  <c r="G7" i="46" s="1"/>
  <c r="B33" i="40" a="1"/>
  <c r="B33" i="40" s="1"/>
  <c r="G31" i="46" s="1"/>
  <c r="B5" i="40" a="1"/>
  <c r="B5" i="40" s="1"/>
  <c r="G3" i="46" s="1"/>
  <c r="B23" i="40" a="1"/>
  <c r="B23" i="40" s="1"/>
  <c r="G21" i="46" s="1"/>
  <c r="B7" i="40" a="1"/>
  <c r="B7" i="40" s="1"/>
  <c r="G5" i="46" s="1"/>
  <c r="B10" i="40" a="1"/>
  <c r="B10" i="40" s="1"/>
  <c r="G8" i="46" s="1"/>
  <c r="B19" i="40" a="1"/>
  <c r="B19" i="40" s="1"/>
  <c r="G17" i="46" s="1"/>
  <c r="B20" i="40" a="1"/>
  <c r="B20" i="40" s="1"/>
  <c r="G18" i="46" s="1"/>
  <c r="B29" i="40" a="1"/>
  <c r="B29" i="40" s="1"/>
  <c r="G27" i="46" s="1"/>
  <c r="B25" i="40" a="1"/>
  <c r="B25" i="40" s="1"/>
  <c r="G23" i="46" s="1"/>
  <c r="B14" i="40" a="1"/>
  <c r="B14" i="40" s="1"/>
  <c r="G12" i="46" s="1"/>
  <c r="C3" i="8" a="1"/>
  <c r="C3" i="8" s="1"/>
  <c r="Q3" i="8" s="1"/>
  <c r="J3" i="8" a="1"/>
  <c r="J3" i="8" s="1"/>
  <c r="R4" i="39"/>
  <c r="S5" i="39"/>
  <c r="T12" i="39"/>
  <c r="T9" i="39"/>
  <c r="T6" i="39"/>
  <c r="T7" i="39"/>
  <c r="T8" i="39"/>
  <c r="S10" i="39"/>
  <c r="T11" i="39"/>
  <c r="T10" i="39"/>
  <c r="T5" i="39"/>
  <c r="S12" i="39"/>
  <c r="S11" i="39"/>
  <c r="S6" i="39"/>
  <c r="S7" i="39"/>
  <c r="S9" i="39"/>
  <c r="S8" i="39"/>
  <c r="B93" i="38" a="1"/>
  <c r="B93" i="38" s="1"/>
  <c r="B69" i="38" a="1"/>
  <c r="B69" i="38" s="1"/>
  <c r="S4" i="38"/>
  <c r="B73" i="38" a="1"/>
  <c r="B73" i="38" s="1"/>
  <c r="B86" i="38" a="1"/>
  <c r="B86" i="38" s="1"/>
  <c r="B70" i="38" a="1"/>
  <c r="B70" i="38" s="1"/>
  <c r="B20" i="38" a="1"/>
  <c r="B20" i="38" s="1"/>
  <c r="T4" i="38"/>
  <c r="B6" i="38" a="1"/>
  <c r="B6" i="38" s="1"/>
  <c r="B8" i="38" a="1"/>
  <c r="B8" i="38" s="1"/>
  <c r="B128" i="38" a="1"/>
  <c r="B128" i="38" s="1"/>
  <c r="T4" i="35"/>
  <c r="B27" i="35" a="1"/>
  <c r="B27" i="35" s="1"/>
  <c r="S4" i="35"/>
  <c r="I3" i="8" a="1"/>
  <c r="I3" i="8" s="1"/>
  <c r="B3" i="8" a="1"/>
  <c r="B3" i="8" s="1"/>
  <c r="AD4" i="35" l="1"/>
  <c r="AD4" i="38"/>
  <c r="AD11" i="38"/>
  <c r="AD9" i="38"/>
  <c r="AD10" i="38"/>
  <c r="AD8" i="38"/>
  <c r="AD7" i="38"/>
  <c r="AD5" i="38"/>
  <c r="AD6" i="38"/>
  <c r="AD5" i="35"/>
  <c r="AD8" i="35"/>
  <c r="AD6" i="35"/>
  <c r="AD9" i="35"/>
  <c r="AD11" i="35"/>
  <c r="AD7" i="35"/>
  <c r="AD10" i="35"/>
  <c r="R27" i="8"/>
  <c r="B27" i="8" s="1" a="1"/>
  <c r="B27" i="8" s="1"/>
  <c r="T28" i="8"/>
  <c r="I28" i="8" s="1" a="1"/>
  <c r="I28" i="8" s="1"/>
  <c r="T26" i="8"/>
  <c r="I26" i="8" s="1" a="1"/>
  <c r="I26" i="8" s="1"/>
  <c r="T24" i="8"/>
  <c r="T27" i="8"/>
  <c r="I27" i="8" s="1" a="1"/>
  <c r="I27" i="8" s="1"/>
  <c r="T25" i="8"/>
  <c r="I25" i="8" s="1" a="1"/>
  <c r="I25" i="8" s="1"/>
  <c r="R28" i="8"/>
  <c r="B28" i="8" s="1" a="1"/>
  <c r="B28" i="8" s="1"/>
  <c r="R24" i="8"/>
  <c r="R25" i="8"/>
  <c r="B25" i="8" s="1" a="1"/>
  <c r="B25" i="8" s="1"/>
  <c r="R26" i="8"/>
  <c r="B26" i="8" s="1" a="1"/>
  <c r="B26" i="8" s="1"/>
  <c r="AF131" i="39"/>
  <c r="B131" i="39" s="1" a="1"/>
  <c r="B131" i="39" s="1"/>
  <c r="AF117" i="39"/>
  <c r="B117" i="39" s="1" a="1"/>
  <c r="B117" i="39" s="1"/>
  <c r="AF103" i="39"/>
  <c r="B103" i="39" s="1" a="1"/>
  <c r="B103" i="39" s="1"/>
  <c r="AF89" i="39"/>
  <c r="B89" i="39" s="1" a="1"/>
  <c r="B89" i="39" s="1"/>
  <c r="AF75" i="39"/>
  <c r="B75" i="39" s="1" a="1"/>
  <c r="B75" i="39" s="1"/>
  <c r="AF61" i="39"/>
  <c r="B61" i="39" s="1" a="1"/>
  <c r="B61" i="39" s="1"/>
  <c r="AF47" i="39"/>
  <c r="B47" i="39" s="1" a="1"/>
  <c r="B47" i="39" s="1"/>
  <c r="AF33" i="39"/>
  <c r="B33" i="39" s="1" a="1"/>
  <c r="B33" i="39" s="1"/>
  <c r="AF19" i="39"/>
  <c r="B19" i="39" s="1" a="1"/>
  <c r="B19" i="39" s="1"/>
  <c r="AF5" i="39"/>
  <c r="B5" i="39" s="1" a="1"/>
  <c r="B5" i="39" s="1"/>
  <c r="AF85" i="39"/>
  <c r="B85" i="39" s="1" a="1"/>
  <c r="B85" i="39" s="1"/>
  <c r="AF15" i="39"/>
  <c r="B15" i="39" s="1" a="1"/>
  <c r="B15" i="39" s="1"/>
  <c r="AF56" i="39"/>
  <c r="B56" i="39" s="1" a="1"/>
  <c r="B56" i="39" s="1"/>
  <c r="AF13" i="39"/>
  <c r="B13" i="39" s="1" a="1"/>
  <c r="B13" i="39" s="1"/>
  <c r="AF63" i="39"/>
  <c r="B63" i="39" s="1" a="1"/>
  <c r="B63" i="39" s="1"/>
  <c r="AF62" i="39"/>
  <c r="B62" i="39" s="1" a="1"/>
  <c r="B62" i="39" s="1"/>
  <c r="AF130" i="39"/>
  <c r="B130" i="39" s="1" a="1"/>
  <c r="B130" i="39" s="1"/>
  <c r="AF116" i="39"/>
  <c r="B116" i="39" s="1" a="1"/>
  <c r="B116" i="39" s="1"/>
  <c r="AF102" i="39"/>
  <c r="B102" i="39" s="1" a="1"/>
  <c r="B102" i="39" s="1"/>
  <c r="AF88" i="39"/>
  <c r="B88" i="39" s="1" a="1"/>
  <c r="B88" i="39" s="1"/>
  <c r="AF74" i="39"/>
  <c r="B74" i="39" s="1" a="1"/>
  <c r="B74" i="39" s="1"/>
  <c r="AF60" i="39"/>
  <c r="B60" i="39" s="1" a="1"/>
  <c r="B60" i="39" s="1"/>
  <c r="AF46" i="39"/>
  <c r="B46" i="39" s="1" a="1"/>
  <c r="B46" i="39" s="1"/>
  <c r="AF32" i="39"/>
  <c r="B32" i="39" s="1" a="1"/>
  <c r="B32" i="39" s="1"/>
  <c r="AF18" i="39"/>
  <c r="B18" i="39" s="1" a="1"/>
  <c r="B18" i="39" s="1"/>
  <c r="AF4" i="39"/>
  <c r="B4" i="39" s="1" a="1"/>
  <c r="B4" i="39" s="1"/>
  <c r="AF99" i="39"/>
  <c r="B99" i="39" s="1" a="1"/>
  <c r="B99" i="39" s="1"/>
  <c r="AF29" i="39"/>
  <c r="B29" i="39" s="1" a="1"/>
  <c r="B29" i="39" s="1"/>
  <c r="AF84" i="39"/>
  <c r="B84" i="39" s="1" a="1"/>
  <c r="B84" i="39" s="1"/>
  <c r="AF91" i="39"/>
  <c r="B91" i="39" s="1" a="1"/>
  <c r="B91" i="39" s="1"/>
  <c r="AF90" i="39"/>
  <c r="B90" i="39" s="1" a="1"/>
  <c r="B90" i="39" s="1"/>
  <c r="AF129" i="39"/>
  <c r="B129" i="39" s="1" a="1"/>
  <c r="B129" i="39" s="1"/>
  <c r="AF115" i="39"/>
  <c r="B115" i="39" s="1" a="1"/>
  <c r="B115" i="39" s="1"/>
  <c r="AF101" i="39"/>
  <c r="B101" i="39" s="1" a="1"/>
  <c r="B101" i="39" s="1"/>
  <c r="AF87" i="39"/>
  <c r="B87" i="39" s="1" a="1"/>
  <c r="B87" i="39" s="1"/>
  <c r="AF73" i="39"/>
  <c r="B73" i="39" s="1" a="1"/>
  <c r="B73" i="39" s="1"/>
  <c r="AF59" i="39"/>
  <c r="B59" i="39" s="1" a="1"/>
  <c r="B59" i="39" s="1"/>
  <c r="AF45" i="39"/>
  <c r="B45" i="39" s="1" a="1"/>
  <c r="B45" i="39" s="1"/>
  <c r="AF31" i="39"/>
  <c r="B31" i="39" s="1" a="1"/>
  <c r="B31" i="39" s="1"/>
  <c r="AF17" i="39"/>
  <c r="B17" i="39" s="1" a="1"/>
  <c r="B17" i="39" s="1"/>
  <c r="AF113" i="39"/>
  <c r="B113" i="39" s="1" a="1"/>
  <c r="B113" i="39" s="1"/>
  <c r="AF112" i="39"/>
  <c r="B112" i="39" s="1" a="1"/>
  <c r="B112" i="39" s="1"/>
  <c r="AF28" i="39"/>
  <c r="B28" i="39" s="1" a="1"/>
  <c r="B28" i="39" s="1"/>
  <c r="AF14" i="39"/>
  <c r="B14" i="39" s="1" a="1"/>
  <c r="B14" i="39" s="1"/>
  <c r="AF105" i="39"/>
  <c r="B105" i="39" s="1" a="1"/>
  <c r="B105" i="39" s="1"/>
  <c r="AF118" i="39"/>
  <c r="B118" i="39" s="1" a="1"/>
  <c r="B118" i="39" s="1"/>
  <c r="AF6" i="39"/>
  <c r="B6" i="39" s="1" a="1"/>
  <c r="B6" i="39" s="1"/>
  <c r="AF128" i="39"/>
  <c r="B128" i="39" s="1" a="1"/>
  <c r="B128" i="39" s="1"/>
  <c r="AF114" i="39"/>
  <c r="B114" i="39" s="1" a="1"/>
  <c r="B114" i="39" s="1"/>
  <c r="AF100" i="39"/>
  <c r="B100" i="39" s="1" a="1"/>
  <c r="B100" i="39" s="1"/>
  <c r="AF86" i="39"/>
  <c r="B86" i="39" s="1" a="1"/>
  <c r="B86" i="39" s="1"/>
  <c r="AF72" i="39"/>
  <c r="B72" i="39" s="1" a="1"/>
  <c r="B72" i="39" s="1"/>
  <c r="AF58" i="39"/>
  <c r="B58" i="39" s="1" a="1"/>
  <c r="B58" i="39" s="1"/>
  <c r="AF44" i="39"/>
  <c r="B44" i="39" s="1" a="1"/>
  <c r="B44" i="39" s="1"/>
  <c r="AF30" i="39"/>
  <c r="B30" i="39" s="1" a="1"/>
  <c r="B30" i="39" s="1"/>
  <c r="AF16" i="39"/>
  <c r="B16" i="39" s="1" a="1"/>
  <c r="B16" i="39" s="1"/>
  <c r="AF127" i="39"/>
  <c r="B127" i="39" s="1" a="1"/>
  <c r="B127" i="39" s="1"/>
  <c r="AF71" i="39"/>
  <c r="B71" i="39" s="1" a="1"/>
  <c r="B71" i="39" s="1"/>
  <c r="AF57" i="39"/>
  <c r="B57" i="39" s="1" a="1"/>
  <c r="B57" i="39" s="1"/>
  <c r="AF70" i="39"/>
  <c r="B70" i="39" s="1" a="1"/>
  <c r="B70" i="39" s="1"/>
  <c r="AF27" i="39"/>
  <c r="B27" i="39" s="1" a="1"/>
  <c r="B27" i="39" s="1"/>
  <c r="AF77" i="39"/>
  <c r="B77" i="39" s="1" a="1"/>
  <c r="B77" i="39" s="1"/>
  <c r="AF104" i="39"/>
  <c r="B104" i="39" s="1" a="1"/>
  <c r="B104" i="39" s="1"/>
  <c r="AF43" i="39"/>
  <c r="B43" i="39" s="1" a="1"/>
  <c r="B43" i="39" s="1"/>
  <c r="AF20" i="39"/>
  <c r="B20" i="39" s="1" a="1"/>
  <c r="B20" i="39" s="1"/>
  <c r="AF126" i="39"/>
  <c r="B126" i="39" s="1" a="1"/>
  <c r="B126" i="39" s="1"/>
  <c r="AF98" i="39"/>
  <c r="B98" i="39" s="1" a="1"/>
  <c r="B98" i="39" s="1"/>
  <c r="AF42" i="39"/>
  <c r="B42" i="39" s="1" a="1"/>
  <c r="B42" i="39" s="1"/>
  <c r="AF125" i="39"/>
  <c r="B125" i="39" s="1" a="1"/>
  <c r="B125" i="39" s="1"/>
  <c r="AF111" i="39"/>
  <c r="B111" i="39" s="1" a="1"/>
  <c r="B111" i="39" s="1"/>
  <c r="AF97" i="39"/>
  <c r="B97" i="39" s="1" a="1"/>
  <c r="B97" i="39" s="1"/>
  <c r="AF83" i="39"/>
  <c r="B83" i="39" s="1" a="1"/>
  <c r="B83" i="39" s="1"/>
  <c r="AF69" i="39"/>
  <c r="B69" i="39" s="1" a="1"/>
  <c r="B69" i="39" s="1"/>
  <c r="AF55" i="39"/>
  <c r="B55" i="39" s="1" a="1"/>
  <c r="B55" i="39" s="1"/>
  <c r="AF41" i="39"/>
  <c r="B41" i="39" s="1" a="1"/>
  <c r="B41" i="39" s="1"/>
  <c r="AF76" i="39"/>
  <c r="B76" i="39" s="1" a="1"/>
  <c r="B76" i="39" s="1"/>
  <c r="AF124" i="39"/>
  <c r="B124" i="39" s="1" a="1"/>
  <c r="B124" i="39" s="1"/>
  <c r="AF110" i="39"/>
  <c r="B110" i="39" s="1" a="1"/>
  <c r="B110" i="39" s="1"/>
  <c r="AF96" i="39"/>
  <c r="B96" i="39" s="1" a="1"/>
  <c r="B96" i="39" s="1"/>
  <c r="AF82" i="39"/>
  <c r="B82" i="39" s="1" a="1"/>
  <c r="B82" i="39" s="1"/>
  <c r="AF68" i="39"/>
  <c r="B68" i="39" s="1" a="1"/>
  <c r="B68" i="39" s="1"/>
  <c r="AF54" i="39"/>
  <c r="B54" i="39" s="1" a="1"/>
  <c r="B54" i="39" s="1"/>
  <c r="AF40" i="39"/>
  <c r="B40" i="39" s="1" a="1"/>
  <c r="B40" i="39" s="1"/>
  <c r="AF26" i="39"/>
  <c r="B26" i="39" s="1" a="1"/>
  <c r="B26" i="39" s="1"/>
  <c r="AF12" i="39"/>
  <c r="B12" i="39" s="1" a="1"/>
  <c r="B12" i="39" s="1"/>
  <c r="AF34" i="39"/>
  <c r="B34" i="39" s="1" a="1"/>
  <c r="B34" i="39" s="1"/>
  <c r="AF123" i="39"/>
  <c r="B123" i="39" s="1" a="1"/>
  <c r="B123" i="39" s="1"/>
  <c r="AF109" i="39"/>
  <c r="B109" i="39" s="1" a="1"/>
  <c r="B109" i="39" s="1"/>
  <c r="AF95" i="39"/>
  <c r="B95" i="39" s="1" a="1"/>
  <c r="B95" i="39" s="1"/>
  <c r="AF81" i="39"/>
  <c r="B81" i="39" s="1" a="1"/>
  <c r="B81" i="39" s="1"/>
  <c r="AF67" i="39"/>
  <c r="B67" i="39" s="1" a="1"/>
  <c r="B67" i="39" s="1"/>
  <c r="AF53" i="39"/>
  <c r="B53" i="39" s="1" a="1"/>
  <c r="B53" i="39" s="1"/>
  <c r="AF39" i="39"/>
  <c r="B39" i="39" s="1" a="1"/>
  <c r="B39" i="39" s="1"/>
  <c r="AF25" i="39"/>
  <c r="B25" i="39" s="1" a="1"/>
  <c r="B25" i="39" s="1"/>
  <c r="AF11" i="39"/>
  <c r="B11" i="39" s="1" a="1"/>
  <c r="B11" i="39" s="1"/>
  <c r="AF122" i="39"/>
  <c r="B122" i="39" s="1" a="1"/>
  <c r="B122" i="39" s="1"/>
  <c r="AF108" i="39"/>
  <c r="B108" i="39" s="1" a="1"/>
  <c r="B108" i="39" s="1"/>
  <c r="AF94" i="39"/>
  <c r="B94" i="39" s="1" a="1"/>
  <c r="B94" i="39" s="1"/>
  <c r="AF80" i="39"/>
  <c r="B80" i="39" s="1" a="1"/>
  <c r="B80" i="39" s="1"/>
  <c r="AF66" i="39"/>
  <c r="B66" i="39" s="1" a="1"/>
  <c r="B66" i="39" s="1"/>
  <c r="AF52" i="39"/>
  <c r="B52" i="39" s="1" a="1"/>
  <c r="B52" i="39" s="1"/>
  <c r="AF38" i="39"/>
  <c r="B38" i="39" s="1" a="1"/>
  <c r="B38" i="39" s="1"/>
  <c r="AF24" i="39"/>
  <c r="B24" i="39" s="1" a="1"/>
  <c r="B24" i="39" s="1"/>
  <c r="AF10" i="39"/>
  <c r="B10" i="39" s="1" a="1"/>
  <c r="B10" i="39" s="1"/>
  <c r="AF121" i="39"/>
  <c r="B121" i="39" s="1" a="1"/>
  <c r="B121" i="39" s="1"/>
  <c r="AF107" i="39"/>
  <c r="B107" i="39" s="1" a="1"/>
  <c r="B107" i="39" s="1"/>
  <c r="AF93" i="39"/>
  <c r="B93" i="39" s="1" a="1"/>
  <c r="B93" i="39" s="1"/>
  <c r="AF79" i="39"/>
  <c r="B79" i="39" s="1" a="1"/>
  <c r="B79" i="39" s="1"/>
  <c r="AF65" i="39"/>
  <c r="B65" i="39" s="1" a="1"/>
  <c r="B65" i="39" s="1"/>
  <c r="AF51" i="39"/>
  <c r="B51" i="39" s="1" a="1"/>
  <c r="B51" i="39" s="1"/>
  <c r="AF37" i="39"/>
  <c r="B37" i="39" s="1" a="1"/>
  <c r="B37" i="39" s="1"/>
  <c r="AF23" i="39"/>
  <c r="B23" i="39" s="1" a="1"/>
  <c r="B23" i="39" s="1"/>
  <c r="AF9" i="39"/>
  <c r="B9" i="39" s="1" a="1"/>
  <c r="B9" i="39" s="1"/>
  <c r="AF120" i="39"/>
  <c r="B120" i="39" s="1" a="1"/>
  <c r="B120" i="39" s="1"/>
  <c r="AF106" i="39"/>
  <c r="B106" i="39" s="1" a="1"/>
  <c r="B106" i="39" s="1"/>
  <c r="AF92" i="39"/>
  <c r="B92" i="39" s="1" a="1"/>
  <c r="B92" i="39" s="1"/>
  <c r="AF78" i="39"/>
  <c r="B78" i="39" s="1" a="1"/>
  <c r="B78" i="39" s="1"/>
  <c r="AF64" i="39"/>
  <c r="B64" i="39" s="1" a="1"/>
  <c r="B64" i="39" s="1"/>
  <c r="AF50" i="39"/>
  <c r="B50" i="39" s="1" a="1"/>
  <c r="B50" i="39" s="1"/>
  <c r="AF36" i="39"/>
  <c r="B36" i="39" s="1" a="1"/>
  <c r="B36" i="39" s="1"/>
  <c r="AF22" i="39"/>
  <c r="B22" i="39" s="1" a="1"/>
  <c r="B22" i="39" s="1"/>
  <c r="AF8" i="39"/>
  <c r="B8" i="39" s="1" a="1"/>
  <c r="B8" i="39" s="1"/>
  <c r="AF119" i="39"/>
  <c r="B119" i="39" s="1" a="1"/>
  <c r="B119" i="39" s="1"/>
  <c r="AF49" i="39"/>
  <c r="B49" i="39" s="1" a="1"/>
  <c r="B49" i="39" s="1"/>
  <c r="AF35" i="39"/>
  <c r="B35" i="39" s="1" a="1"/>
  <c r="B35" i="39" s="1"/>
  <c r="AF21" i="39"/>
  <c r="B21" i="39" s="1" a="1"/>
  <c r="B21" i="39" s="1"/>
  <c r="AF7" i="39"/>
  <c r="B7" i="39" s="1" a="1"/>
  <c r="B7" i="39" s="1"/>
  <c r="AF48" i="39"/>
  <c r="B48" i="39" s="1" a="1"/>
  <c r="B48" i="39" s="1"/>
  <c r="E129" i="46"/>
  <c r="D129" i="46"/>
  <c r="E4" i="8"/>
  <c r="E122" i="46"/>
  <c r="E90" i="46"/>
  <c r="E79" i="46"/>
  <c r="E121" i="46"/>
  <c r="E46" i="46"/>
  <c r="E51" i="46"/>
  <c r="E23" i="46"/>
  <c r="E61" i="46"/>
  <c r="E72" i="46"/>
  <c r="E40" i="46"/>
  <c r="E81" i="46"/>
  <c r="E18" i="46"/>
  <c r="E55" i="46"/>
  <c r="E69" i="46"/>
  <c r="E80" i="46"/>
  <c r="E8" i="46"/>
  <c r="E63" i="46"/>
  <c r="E37" i="46"/>
  <c r="E12" i="46"/>
  <c r="E126" i="46"/>
  <c r="E5" i="46"/>
  <c r="E36" i="46"/>
  <c r="E89" i="46"/>
  <c r="E125" i="46"/>
  <c r="E43" i="46"/>
  <c r="E41" i="46"/>
  <c r="E19" i="46"/>
  <c r="E17" i="46"/>
  <c r="E108" i="46"/>
  <c r="E68" i="46"/>
  <c r="E100" i="46"/>
  <c r="E107" i="46"/>
  <c r="E114" i="46"/>
  <c r="E86" i="46"/>
  <c r="E9" i="46"/>
  <c r="E14" i="46"/>
  <c r="E58" i="46"/>
  <c r="E49" i="46"/>
  <c r="E127" i="46"/>
  <c r="E29" i="46"/>
  <c r="E57" i="46"/>
  <c r="E48" i="46"/>
  <c r="E59" i="46"/>
  <c r="E103" i="46"/>
  <c r="E76" i="46"/>
  <c r="E128" i="46"/>
  <c r="E25" i="46"/>
  <c r="E102" i="46"/>
  <c r="E93" i="46"/>
  <c r="E10" i="46"/>
  <c r="E83" i="46"/>
  <c r="E54" i="46"/>
  <c r="E101" i="46"/>
  <c r="E50" i="46"/>
  <c r="E6" i="46"/>
  <c r="E84" i="46"/>
  <c r="E62" i="46"/>
  <c r="E104" i="46"/>
  <c r="E32" i="46"/>
  <c r="E75" i="46"/>
  <c r="E42" i="46"/>
  <c r="E60" i="46"/>
  <c r="E106" i="46"/>
  <c r="E97" i="46"/>
  <c r="E15" i="46"/>
  <c r="E71" i="46"/>
  <c r="E44" i="46"/>
  <c r="E67" i="46"/>
  <c r="E11" i="46"/>
  <c r="E120" i="46"/>
  <c r="E95" i="46"/>
  <c r="E13" i="46"/>
  <c r="E45" i="46"/>
  <c r="E56" i="46"/>
  <c r="E47" i="46"/>
  <c r="E4" i="46"/>
  <c r="E33" i="46"/>
  <c r="E105" i="46"/>
  <c r="E96" i="46"/>
  <c r="E98" i="46"/>
  <c r="E70" i="46"/>
  <c r="E2" i="46"/>
  <c r="E124" i="46"/>
  <c r="E88" i="46"/>
  <c r="E7" i="46"/>
  <c r="E39" i="46"/>
  <c r="E85" i="46"/>
  <c r="E111" i="46"/>
  <c r="E26" i="46"/>
  <c r="E112" i="46"/>
  <c r="E77" i="46"/>
  <c r="E22" i="46"/>
  <c r="E74" i="46"/>
  <c r="E53" i="46"/>
  <c r="E21" i="46"/>
  <c r="E34" i="46"/>
  <c r="E123" i="46"/>
  <c r="E52" i="46"/>
  <c r="E3" i="46"/>
  <c r="E78" i="46"/>
  <c r="E116" i="46"/>
  <c r="E82" i="46"/>
  <c r="E16" i="46"/>
  <c r="E119" i="46"/>
  <c r="E65" i="46"/>
  <c r="E94" i="46"/>
  <c r="E27" i="46"/>
  <c r="E73" i="46"/>
  <c r="E64" i="46"/>
  <c r="E87" i="46"/>
  <c r="E38" i="46"/>
  <c r="E28" i="46"/>
  <c r="E24" i="46"/>
  <c r="E35" i="46"/>
  <c r="E110" i="46"/>
  <c r="E115" i="46"/>
  <c r="E30" i="46"/>
  <c r="E118" i="46"/>
  <c r="E109" i="46"/>
  <c r="E66" i="46"/>
  <c r="E113" i="46"/>
  <c r="E20" i="46"/>
  <c r="E92" i="46"/>
  <c r="E117" i="46"/>
  <c r="E99" i="46"/>
  <c r="E31" i="46"/>
  <c r="E91" i="46"/>
  <c r="D97" i="46"/>
  <c r="D13" i="46"/>
  <c r="D112" i="46"/>
  <c r="D35" i="46"/>
  <c r="D72" i="46"/>
  <c r="D78" i="46"/>
  <c r="D3" i="46"/>
  <c r="D107" i="46"/>
  <c r="D2" i="46"/>
  <c r="D19" i="46"/>
  <c r="D52" i="46"/>
  <c r="D120" i="46"/>
  <c r="D79" i="46"/>
  <c r="D34" i="46"/>
  <c r="D108" i="46"/>
  <c r="D115" i="46"/>
  <c r="D62" i="46"/>
  <c r="D57" i="46"/>
  <c r="D51" i="46"/>
  <c r="D16" i="46"/>
  <c r="D25" i="46"/>
  <c r="D6" i="46"/>
  <c r="D101" i="46"/>
  <c r="D100" i="46"/>
  <c r="D87" i="46"/>
  <c r="D85" i="46"/>
  <c r="D86" i="46"/>
  <c r="D64" i="46"/>
  <c r="D98" i="46"/>
  <c r="D44" i="46"/>
  <c r="D33" i="46"/>
  <c r="D90" i="46"/>
  <c r="D47" i="46"/>
  <c r="D27" i="46"/>
  <c r="D53" i="46"/>
  <c r="D75" i="46"/>
  <c r="D39" i="46"/>
  <c r="D58" i="46"/>
  <c r="D24" i="46"/>
  <c r="D93" i="46"/>
  <c r="D94" i="46"/>
  <c r="D68" i="46"/>
  <c r="D22" i="46"/>
  <c r="D18" i="46"/>
  <c r="D43" i="46"/>
  <c r="D10" i="46"/>
  <c r="D50" i="46"/>
  <c r="D73" i="46"/>
  <c r="D11" i="46"/>
  <c r="D65" i="46"/>
  <c r="D123" i="46"/>
  <c r="D9" i="46"/>
  <c r="D95" i="46"/>
  <c r="D103" i="46"/>
  <c r="D60" i="46"/>
  <c r="D119" i="46"/>
  <c r="D14" i="46"/>
  <c r="D5" i="46"/>
  <c r="D29" i="46"/>
  <c r="D20" i="46"/>
  <c r="D114" i="46"/>
  <c r="D88" i="46"/>
  <c r="D17" i="46"/>
  <c r="D125" i="46"/>
  <c r="D84" i="46"/>
  <c r="D126" i="46"/>
  <c r="D67" i="46"/>
  <c r="D48" i="46"/>
  <c r="D105" i="46"/>
  <c r="D37" i="46"/>
  <c r="D45" i="46"/>
  <c r="D31" i="46"/>
  <c r="D81" i="46"/>
  <c r="D76" i="46"/>
  <c r="D12" i="46"/>
  <c r="D7" i="46"/>
  <c r="D80" i="46"/>
  <c r="D109" i="46"/>
  <c r="D99" i="46"/>
  <c r="D66" i="46"/>
  <c r="D106" i="46"/>
  <c r="D8" i="46"/>
  <c r="D69" i="46"/>
  <c r="D121" i="46"/>
  <c r="D117" i="46"/>
  <c r="D32" i="46"/>
  <c r="D46" i="46"/>
  <c r="D59" i="46"/>
  <c r="D4" i="46"/>
  <c r="D111" i="46"/>
  <c r="D40" i="46"/>
  <c r="D116" i="46"/>
  <c r="D92" i="46"/>
  <c r="D55" i="46"/>
  <c r="D42" i="46"/>
  <c r="D91" i="46"/>
  <c r="D104" i="46"/>
  <c r="D128" i="46"/>
  <c r="D113" i="46"/>
  <c r="D23" i="46"/>
  <c r="D41" i="46"/>
  <c r="D38" i="46"/>
  <c r="D82" i="46"/>
  <c r="D122" i="46"/>
  <c r="D28" i="46"/>
  <c r="D63" i="46"/>
  <c r="D71" i="46"/>
  <c r="D96" i="46"/>
  <c r="D70" i="46"/>
  <c r="D26" i="46"/>
  <c r="D56" i="46"/>
  <c r="D124" i="46"/>
  <c r="D21" i="46"/>
  <c r="D102" i="46"/>
  <c r="D61" i="46"/>
  <c r="D30" i="46"/>
  <c r="D127" i="46"/>
  <c r="D36" i="46"/>
  <c r="D49" i="46"/>
  <c r="D83" i="46"/>
  <c r="D54" i="46"/>
  <c r="D89" i="46"/>
  <c r="D77" i="46"/>
  <c r="D110" i="46"/>
  <c r="D15" i="46"/>
  <c r="D74" i="46"/>
  <c r="D118" i="46"/>
  <c r="T4" i="39"/>
  <c r="S4" i="39"/>
  <c r="L4" i="8"/>
  <c r="L5" i="8"/>
  <c r="L6" i="8"/>
  <c r="L7" i="8"/>
  <c r="E6" i="8"/>
  <c r="E7" i="8"/>
  <c r="E5" i="8"/>
  <c r="L3" i="8"/>
  <c r="S6" i="8"/>
  <c r="K6" i="8" s="1"/>
  <c r="S5" i="8"/>
  <c r="K5" i="8" s="1"/>
  <c r="S4" i="8"/>
  <c r="K4" i="8" s="1"/>
  <c r="S7" i="8"/>
  <c r="K7" i="8" s="1"/>
  <c r="E3" i="8"/>
  <c r="Q4" i="8"/>
  <c r="D4" i="8" s="1"/>
  <c r="Q7" i="8"/>
  <c r="D7" i="8" s="1"/>
  <c r="Q5" i="8"/>
  <c r="D5" i="8" s="1"/>
  <c r="Q6" i="8"/>
  <c r="D6" i="8" s="1"/>
  <c r="AD4" i="39" l="1"/>
  <c r="AD9" i="39"/>
  <c r="AD6" i="39"/>
  <c r="AD7" i="39"/>
  <c r="AD8" i="39"/>
  <c r="AD11" i="39"/>
  <c r="AD10" i="39"/>
  <c r="AD5" i="39"/>
  <c r="I24" i="8" a="1"/>
  <c r="I24" i="8" s="1"/>
  <c r="J24" i="8" a="1"/>
  <c r="J24" i="8" s="1"/>
  <c r="R11" i="8"/>
  <c r="B11" i="8" s="1" a="1"/>
  <c r="B11" i="8" s="1"/>
  <c r="B24" i="8" a="1"/>
  <c r="B24" i="8" s="1"/>
  <c r="C24" i="8" a="1"/>
  <c r="R12" i="8"/>
  <c r="B12" i="8" s="1" a="1"/>
  <c r="B12" i="8" s="1"/>
  <c r="R13" i="8"/>
  <c r="B13" i="8" s="1" a="1"/>
  <c r="B13" i="8" s="1"/>
  <c r="R21" i="8"/>
  <c r="B21" i="8" s="1" a="1"/>
  <c r="B21" i="8" s="1"/>
  <c r="R10" i="8"/>
  <c r="R14" i="8"/>
  <c r="B14" i="8" s="1" a="1"/>
  <c r="B14" i="8" s="1"/>
  <c r="R19" i="8"/>
  <c r="B19" i="8" s="1" a="1"/>
  <c r="B19" i="8" s="1"/>
  <c r="R20" i="8"/>
  <c r="B20" i="8" s="1" a="1"/>
  <c r="B20" i="8" s="1"/>
  <c r="R17" i="8"/>
  <c r="R18" i="8"/>
  <c r="B18" i="8" s="1" a="1"/>
  <c r="B18" i="8" s="1"/>
  <c r="F129" i="46"/>
  <c r="F59" i="46"/>
  <c r="F103" i="46"/>
  <c r="F39" i="46"/>
  <c r="F83" i="46"/>
  <c r="F70" i="46"/>
  <c r="F96" i="46"/>
  <c r="F88" i="46"/>
  <c r="F74" i="46"/>
  <c r="F17" i="46"/>
  <c r="F3" i="46"/>
  <c r="F116" i="46"/>
  <c r="F76" i="46"/>
  <c r="F26" i="46"/>
  <c r="F105" i="46"/>
  <c r="F111" i="46"/>
  <c r="F87" i="46"/>
  <c r="F23" i="46"/>
  <c r="F32" i="46"/>
  <c r="F94" i="46"/>
  <c r="F31" i="46"/>
  <c r="F75" i="46"/>
  <c r="F18" i="46"/>
  <c r="F98" i="46"/>
  <c r="F50" i="46"/>
  <c r="F42" i="46"/>
  <c r="F34" i="46"/>
  <c r="F6" i="46"/>
  <c r="F117" i="46"/>
  <c r="F11" i="46"/>
  <c r="F123" i="46"/>
  <c r="F49" i="46"/>
  <c r="F104" i="46"/>
  <c r="F64" i="46"/>
  <c r="F24" i="46"/>
  <c r="F127" i="46"/>
  <c r="F107" i="46"/>
  <c r="F125" i="46"/>
  <c r="F41" i="46"/>
  <c r="F97" i="46"/>
  <c r="F57" i="46"/>
  <c r="F38" i="46"/>
  <c r="F61" i="46"/>
  <c r="F63" i="46"/>
  <c r="F65" i="46"/>
  <c r="F86" i="46"/>
  <c r="F62" i="46"/>
  <c r="F124" i="46"/>
  <c r="F43" i="46"/>
  <c r="F16" i="46"/>
  <c r="F90" i="46"/>
  <c r="F2" i="46"/>
  <c r="F92" i="46"/>
  <c r="F126" i="46"/>
  <c r="F5" i="46"/>
  <c r="F91" i="46"/>
  <c r="F72" i="46"/>
  <c r="F10" i="46"/>
  <c r="F119" i="46"/>
  <c r="F71" i="46"/>
  <c r="F52" i="46"/>
  <c r="F85" i="46"/>
  <c r="F46" i="46"/>
  <c r="F115" i="46"/>
  <c r="F9" i="46"/>
  <c r="F109" i="46"/>
  <c r="F93" i="46"/>
  <c r="F14" i="46"/>
  <c r="F73" i="46"/>
  <c r="F84" i="46"/>
  <c r="F121" i="46"/>
  <c r="F60" i="46"/>
  <c r="F45" i="46"/>
  <c r="F120" i="46"/>
  <c r="F27" i="46"/>
  <c r="F101" i="46"/>
  <c r="F66" i="46"/>
  <c r="F53" i="46"/>
  <c r="F56" i="46"/>
  <c r="F20" i="46"/>
  <c r="F36" i="46"/>
  <c r="F55" i="46"/>
  <c r="F89" i="46"/>
  <c r="F95" i="46"/>
  <c r="F54" i="46"/>
  <c r="F25" i="46"/>
  <c r="F4" i="46"/>
  <c r="F68" i="46"/>
  <c r="F30" i="46"/>
  <c r="F118" i="46"/>
  <c r="F77" i="46"/>
  <c r="F7" i="46"/>
  <c r="F29" i="46"/>
  <c r="F51" i="46"/>
  <c r="F113" i="46"/>
  <c r="F100" i="46"/>
  <c r="F102" i="46"/>
  <c r="F67" i="46"/>
  <c r="F44" i="46"/>
  <c r="F28" i="46"/>
  <c r="F82" i="46"/>
  <c r="F40" i="46"/>
  <c r="F12" i="46"/>
  <c r="F37" i="46"/>
  <c r="F35" i="46"/>
  <c r="F33" i="46"/>
  <c r="F21" i="46"/>
  <c r="F106" i="46"/>
  <c r="F81" i="46"/>
  <c r="F128" i="46"/>
  <c r="F112" i="46"/>
  <c r="F48" i="46"/>
  <c r="F69" i="46"/>
  <c r="F110" i="46"/>
  <c r="F13" i="46"/>
  <c r="F8" i="46"/>
  <c r="F19" i="46"/>
  <c r="F79" i="46"/>
  <c r="F15" i="46"/>
  <c r="F114" i="46"/>
  <c r="F108" i="46"/>
  <c r="F47" i="46"/>
  <c r="F99" i="46"/>
  <c r="F78" i="46"/>
  <c r="F22" i="46"/>
  <c r="F80" i="46"/>
  <c r="F122" i="46"/>
  <c r="F58" i="46"/>
  <c r="S3" i="8"/>
  <c r="K3" i="8" s="1"/>
  <c r="D3" i="8"/>
  <c r="G26" i="8" l="1"/>
  <c r="G27" i="8"/>
  <c r="G28" i="8"/>
  <c r="G25" i="8"/>
  <c r="C24" i="8"/>
  <c r="G24" i="8" s="1"/>
  <c r="Q26" i="8"/>
  <c r="D26" i="8" s="1"/>
  <c r="T14" i="8"/>
  <c r="I14" i="8" s="1" a="1"/>
  <c r="I14" i="8" s="1"/>
  <c r="T13" i="8"/>
  <c r="I13" i="8" s="1" a="1"/>
  <c r="I13" i="8" s="1"/>
  <c r="T10" i="8"/>
  <c r="T11" i="8"/>
  <c r="I11" i="8" s="1" a="1"/>
  <c r="I11" i="8" s="1"/>
  <c r="T12" i="8"/>
  <c r="I12" i="8" s="1" a="1"/>
  <c r="I12" i="8" s="1"/>
  <c r="B10" i="8" a="1"/>
  <c r="B10" i="8" s="1"/>
  <c r="C10" i="8" a="1"/>
  <c r="C10" i="8" s="1"/>
  <c r="C17" i="8" a="1"/>
  <c r="C17" i="8" s="1"/>
  <c r="E17" i="8" s="1"/>
  <c r="B17" i="8" a="1"/>
  <c r="B17" i="8" s="1"/>
  <c r="F27" i="8"/>
  <c r="F28" i="8"/>
  <c r="E28" i="8"/>
  <c r="Q27" i="8"/>
  <c r="D27" i="8" s="1"/>
  <c r="Q25" i="8"/>
  <c r="D25" i="8" s="1"/>
  <c r="E25" i="8"/>
  <c r="E27" i="8"/>
  <c r="F25" i="8"/>
  <c r="E26" i="8"/>
  <c r="F26" i="8"/>
  <c r="Q28" i="8"/>
  <c r="D28" i="8" s="1"/>
  <c r="O25" i="8"/>
  <c r="O26" i="8"/>
  <c r="O27" i="8"/>
  <c r="O28" i="8"/>
  <c r="N25" i="8"/>
  <c r="N27" i="8"/>
  <c r="N28" i="8"/>
  <c r="S28" i="8"/>
  <c r="K28" i="8" s="1"/>
  <c r="S26" i="8"/>
  <c r="K26" i="8" s="1"/>
  <c r="N26" i="8"/>
  <c r="M25" i="8"/>
  <c r="L25" i="8"/>
  <c r="S25" i="8"/>
  <c r="K25" i="8" s="1"/>
  <c r="M27" i="8"/>
  <c r="L26" i="8"/>
  <c r="S27" i="8"/>
  <c r="K27" i="8" s="1"/>
  <c r="M28" i="8"/>
  <c r="L27" i="8"/>
  <c r="M26" i="8"/>
  <c r="L28" i="8"/>
  <c r="F24" i="8" l="1"/>
  <c r="I10" i="8" a="1"/>
  <c r="I10" i="8" s="1"/>
  <c r="J10" i="8" a="1"/>
  <c r="E14" i="8"/>
  <c r="G14" i="8"/>
  <c r="Q11" i="8"/>
  <c r="D11" i="8" s="1"/>
  <c r="E13" i="8"/>
  <c r="E12" i="8"/>
  <c r="G13" i="8"/>
  <c r="Q12" i="8"/>
  <c r="D12" i="8" s="1"/>
  <c r="Q13" i="8"/>
  <c r="D13" i="8" s="1"/>
  <c r="Q14" i="8"/>
  <c r="D14" i="8" s="1"/>
  <c r="E11" i="8"/>
  <c r="F14" i="8"/>
  <c r="G11" i="8"/>
  <c r="F12" i="8"/>
  <c r="F13" i="8"/>
  <c r="F11" i="8"/>
  <c r="G12" i="8"/>
  <c r="E20" i="8"/>
  <c r="E21" i="8"/>
  <c r="E18" i="8"/>
  <c r="E19" i="8"/>
  <c r="E24" i="8"/>
  <c r="Q24" i="8"/>
  <c r="D24" i="8" s="1"/>
  <c r="O24" i="8"/>
  <c r="N24" i="8"/>
  <c r="M24" i="8"/>
  <c r="L24" i="8"/>
  <c r="S24" i="8"/>
  <c r="K24" i="8" s="1"/>
  <c r="F10" i="8"/>
  <c r="E10" i="8"/>
  <c r="G10" i="8"/>
  <c r="Q10" i="8"/>
  <c r="D10" i="8" s="1"/>
  <c r="J10" i="8" l="1"/>
  <c r="N13" i="8"/>
  <c r="L11" i="8"/>
  <c r="M12" i="8"/>
  <c r="N12" i="8"/>
  <c r="M11" i="8"/>
  <c r="M14" i="8"/>
  <c r="M13" i="8"/>
  <c r="N14" i="8"/>
  <c r="N11" i="8"/>
  <c r="S12" i="8"/>
  <c r="K12" i="8" s="1"/>
  <c r="S13" i="8"/>
  <c r="K13" i="8" s="1"/>
  <c r="L13" i="8"/>
  <c r="L12" i="8"/>
  <c r="S11" i="8"/>
  <c r="K11" i="8" s="1"/>
  <c r="S14" i="8"/>
  <c r="K14" i="8" s="1"/>
  <c r="L14" i="8"/>
  <c r="Q7" i="34"/>
  <c r="Q4" i="34"/>
  <c r="Q6" i="34"/>
  <c r="Q10" i="34"/>
  <c r="Q12" i="34"/>
  <c r="Q5" i="34"/>
  <c r="Q9" i="34"/>
  <c r="Q11" i="34"/>
  <c r="Q8" i="34"/>
  <c r="N10" i="8" l="1"/>
  <c r="M10" i="8"/>
  <c r="L10" i="8"/>
  <c r="S10" i="8"/>
  <c r="K10" i="8" s="1"/>
  <c r="R4" i="34" a="1"/>
  <c r="R4" i="34" l="1"/>
  <c r="S7" i="34"/>
  <c r="S5" i="34"/>
  <c r="T8" i="34"/>
  <c r="S8" i="34"/>
  <c r="T9" i="34"/>
  <c r="S9" i="34"/>
  <c r="T6" i="34"/>
  <c r="T10" i="34"/>
  <c r="S10" i="34"/>
  <c r="T7" i="34"/>
  <c r="T11" i="34"/>
  <c r="S11" i="34"/>
  <c r="S6" i="34"/>
  <c r="T12" i="34"/>
  <c r="S12" i="34"/>
  <c r="T5" i="34"/>
  <c r="Q17" i="8"/>
  <c r="D17" i="8" s="1"/>
  <c r="Q21" i="8"/>
  <c r="D21" i="8" s="1"/>
  <c r="Q19" i="8"/>
  <c r="D19" i="8" s="1"/>
  <c r="Q20" i="8"/>
  <c r="D20" i="8" s="1"/>
  <c r="Q18" i="8"/>
  <c r="D18" i="8" s="1"/>
  <c r="AF4" i="34" l="1"/>
  <c r="B4" i="34" s="1" a="1"/>
  <c r="B4" i="34" s="1"/>
  <c r="AF5" i="34"/>
  <c r="B5" i="34" s="1" a="1"/>
  <c r="B5" i="34" s="1"/>
  <c r="AF19" i="34"/>
  <c r="B19" i="34" s="1" a="1"/>
  <c r="B19" i="34" s="1"/>
  <c r="AF33" i="34"/>
  <c r="B33" i="34" s="1" a="1"/>
  <c r="B33" i="34" s="1"/>
  <c r="AF47" i="34"/>
  <c r="B47" i="34" s="1" a="1"/>
  <c r="B47" i="34" s="1"/>
  <c r="AF61" i="34"/>
  <c r="B61" i="34" s="1" a="1"/>
  <c r="B61" i="34" s="1"/>
  <c r="AF75" i="34"/>
  <c r="B75" i="34" s="1" a="1"/>
  <c r="B75" i="34" s="1"/>
  <c r="AF89" i="34"/>
  <c r="B89" i="34" s="1" a="1"/>
  <c r="B89" i="34" s="1"/>
  <c r="AF103" i="34"/>
  <c r="B103" i="34" s="1" a="1"/>
  <c r="B103" i="34" s="1"/>
  <c r="AF117" i="34"/>
  <c r="B117" i="34" s="1" a="1"/>
  <c r="B117" i="34" s="1"/>
  <c r="AF131" i="34"/>
  <c r="B131" i="34" s="1" a="1"/>
  <c r="B131" i="34" s="1"/>
  <c r="AF29" i="34"/>
  <c r="B29" i="34" s="1" a="1"/>
  <c r="B29" i="34" s="1"/>
  <c r="AF58" i="34"/>
  <c r="B58" i="34" s="1" a="1"/>
  <c r="B58" i="34" s="1"/>
  <c r="AF17" i="34"/>
  <c r="B17" i="34" s="1" a="1"/>
  <c r="B17" i="34" s="1"/>
  <c r="AF32" i="34"/>
  <c r="B32" i="34" s="1" a="1"/>
  <c r="B32" i="34" s="1"/>
  <c r="AF6" i="34"/>
  <c r="AF20" i="34"/>
  <c r="B20" i="34" s="1" a="1"/>
  <c r="B20" i="34" s="1"/>
  <c r="AF34" i="34"/>
  <c r="B34" i="34" s="1" a="1"/>
  <c r="B34" i="34" s="1"/>
  <c r="AF48" i="34"/>
  <c r="B48" i="34" s="1" a="1"/>
  <c r="B48" i="34" s="1"/>
  <c r="AF62" i="34"/>
  <c r="B62" i="34" s="1" a="1"/>
  <c r="B62" i="34" s="1"/>
  <c r="AF76" i="34"/>
  <c r="B76" i="34" s="1" a="1"/>
  <c r="B76" i="34" s="1"/>
  <c r="AF90" i="34"/>
  <c r="B90" i="34" s="1" a="1"/>
  <c r="B90" i="34" s="1"/>
  <c r="AF104" i="34"/>
  <c r="B104" i="34" s="1" a="1"/>
  <c r="B104" i="34" s="1"/>
  <c r="AF118" i="34"/>
  <c r="B118" i="34" s="1" a="1"/>
  <c r="B118" i="34" s="1"/>
  <c r="AF43" i="34"/>
  <c r="B43" i="34" s="1" a="1"/>
  <c r="B43" i="34" s="1"/>
  <c r="AF72" i="34"/>
  <c r="B72" i="34" s="1" a="1"/>
  <c r="B72" i="34" s="1"/>
  <c r="AF45" i="34"/>
  <c r="B45" i="34" s="1" a="1"/>
  <c r="B45" i="34" s="1"/>
  <c r="AF46" i="34"/>
  <c r="B46" i="34" s="1" a="1"/>
  <c r="B46" i="34" s="1"/>
  <c r="AF7" i="34"/>
  <c r="B7" i="34" s="1" a="1"/>
  <c r="B7" i="34" s="1"/>
  <c r="AF21" i="34"/>
  <c r="B21" i="34" s="1" a="1"/>
  <c r="B21" i="34" s="1"/>
  <c r="AF35" i="34"/>
  <c r="B35" i="34" s="1" a="1"/>
  <c r="B35" i="34" s="1"/>
  <c r="AF49" i="34"/>
  <c r="B49" i="34" s="1" a="1"/>
  <c r="B49" i="34" s="1"/>
  <c r="AF63" i="34"/>
  <c r="B63" i="34" s="1" a="1"/>
  <c r="B63" i="34" s="1"/>
  <c r="AF77" i="34"/>
  <c r="B77" i="34" s="1" a="1"/>
  <c r="B77" i="34" s="1"/>
  <c r="AF91" i="34"/>
  <c r="B91" i="34" s="1" a="1"/>
  <c r="B91" i="34" s="1"/>
  <c r="AF105" i="34"/>
  <c r="B105" i="34" s="1" a="1"/>
  <c r="B105" i="34" s="1"/>
  <c r="AF119" i="34"/>
  <c r="B119" i="34" s="1" a="1"/>
  <c r="B119" i="34" s="1"/>
  <c r="AF57" i="34"/>
  <c r="B57" i="34" s="1" a="1"/>
  <c r="B57" i="34" s="1"/>
  <c r="AF30" i="34"/>
  <c r="B30" i="34" s="1" a="1"/>
  <c r="B30" i="34" s="1"/>
  <c r="AF31" i="34"/>
  <c r="B31" i="34" s="1" a="1"/>
  <c r="B31" i="34" s="1"/>
  <c r="AF60" i="34"/>
  <c r="B60" i="34" s="1" a="1"/>
  <c r="B60" i="34" s="1"/>
  <c r="AF8" i="34"/>
  <c r="B8" i="34" s="1" a="1"/>
  <c r="B8" i="34" s="1"/>
  <c r="AF22" i="34"/>
  <c r="AF36" i="34"/>
  <c r="B36" i="34" s="1" a="1"/>
  <c r="B36" i="34" s="1"/>
  <c r="AF50" i="34"/>
  <c r="B50" i="34" s="1" a="1"/>
  <c r="B50" i="34" s="1"/>
  <c r="AF64" i="34"/>
  <c r="B64" i="34" s="1" a="1"/>
  <c r="B64" i="34" s="1"/>
  <c r="AF78" i="34"/>
  <c r="B78" i="34" s="1" a="1"/>
  <c r="B78" i="34" s="1"/>
  <c r="AF92" i="34"/>
  <c r="B92" i="34" s="1" a="1"/>
  <c r="B92" i="34" s="1"/>
  <c r="AF106" i="34"/>
  <c r="B106" i="34" s="1" a="1"/>
  <c r="B106" i="34" s="1"/>
  <c r="AF120" i="34"/>
  <c r="B120" i="34" s="1" a="1"/>
  <c r="B120" i="34" s="1"/>
  <c r="AF85" i="34"/>
  <c r="B85" i="34" s="1" a="1"/>
  <c r="B85" i="34" s="1"/>
  <c r="AF44" i="34"/>
  <c r="B44" i="34" s="1" a="1"/>
  <c r="B44" i="34" s="1"/>
  <c r="AF73" i="34"/>
  <c r="B73" i="34" s="1" a="1"/>
  <c r="B73" i="34" s="1"/>
  <c r="AF129" i="34"/>
  <c r="B129" i="34" s="1" a="1"/>
  <c r="B129" i="34" s="1"/>
  <c r="AF18" i="34"/>
  <c r="B18" i="34" s="1" a="1"/>
  <c r="B18" i="34" s="1"/>
  <c r="AF9" i="34"/>
  <c r="B9" i="34" s="1" a="1"/>
  <c r="B9" i="34" s="1"/>
  <c r="AF23" i="34"/>
  <c r="B23" i="34" s="1" a="1"/>
  <c r="B23" i="34" s="1"/>
  <c r="AF37" i="34"/>
  <c r="B37" i="34" s="1" a="1"/>
  <c r="B37" i="34" s="1"/>
  <c r="AF51" i="34"/>
  <c r="AF65" i="34"/>
  <c r="B65" i="34" s="1" a="1"/>
  <c r="B65" i="34" s="1"/>
  <c r="AF79" i="34"/>
  <c r="B79" i="34" s="1" a="1"/>
  <c r="B79" i="34" s="1"/>
  <c r="AF93" i="34"/>
  <c r="B93" i="34" s="1" a="1"/>
  <c r="B93" i="34" s="1"/>
  <c r="AF107" i="34"/>
  <c r="B107" i="34" s="1" a="1"/>
  <c r="B107" i="34" s="1"/>
  <c r="AF121" i="34"/>
  <c r="B121" i="34" s="1" a="1"/>
  <c r="B121" i="34" s="1"/>
  <c r="AF115" i="34"/>
  <c r="B115" i="34" s="1" a="1"/>
  <c r="B115" i="34" s="1"/>
  <c r="AF116" i="34"/>
  <c r="B116" i="34" s="1" a="1"/>
  <c r="B116" i="34" s="1"/>
  <c r="AF10" i="34"/>
  <c r="B10" i="34" s="1" a="1"/>
  <c r="B10" i="34" s="1"/>
  <c r="AF24" i="34"/>
  <c r="B24" i="34" s="1" a="1"/>
  <c r="B24" i="34" s="1"/>
  <c r="AF38" i="34"/>
  <c r="B38" i="34" s="1" a="1"/>
  <c r="B38" i="34" s="1"/>
  <c r="AF52" i="34"/>
  <c r="B52" i="34" s="1" a="1"/>
  <c r="B52" i="34" s="1"/>
  <c r="AF66" i="34"/>
  <c r="B66" i="34" s="1" a="1"/>
  <c r="B66" i="34" s="1"/>
  <c r="AF80" i="34"/>
  <c r="B80" i="34" s="1" a="1"/>
  <c r="B80" i="34" s="1"/>
  <c r="AF94" i="34"/>
  <c r="B94" i="34" s="1" a="1"/>
  <c r="B94" i="34" s="1"/>
  <c r="AF108" i="34"/>
  <c r="B108" i="34" s="1" a="1"/>
  <c r="B108" i="34" s="1"/>
  <c r="AF122" i="34"/>
  <c r="B122" i="34" s="1" a="1"/>
  <c r="B122" i="34" s="1"/>
  <c r="AF87" i="34"/>
  <c r="B87" i="34" s="1" a="1"/>
  <c r="B87" i="34" s="1"/>
  <c r="AF130" i="34"/>
  <c r="B130" i="34" s="1" a="1"/>
  <c r="B130" i="34" s="1"/>
  <c r="AF11" i="34"/>
  <c r="B11" i="34" s="1" a="1"/>
  <c r="B11" i="34" s="1"/>
  <c r="AF25" i="34"/>
  <c r="B25" i="34" s="1" a="1"/>
  <c r="B25" i="34" s="1"/>
  <c r="AF39" i="34"/>
  <c r="B39" i="34" s="1" a="1"/>
  <c r="B39" i="34" s="1"/>
  <c r="AF53" i="34"/>
  <c r="B53" i="34" s="1" a="1"/>
  <c r="B53" i="34" s="1"/>
  <c r="AF67" i="34"/>
  <c r="B67" i="34" s="1" a="1"/>
  <c r="B67" i="34" s="1"/>
  <c r="AF81" i="34"/>
  <c r="B81" i="34" s="1" a="1"/>
  <c r="B81" i="34" s="1"/>
  <c r="AF95" i="34"/>
  <c r="B95" i="34" s="1" a="1"/>
  <c r="B95" i="34" s="1"/>
  <c r="AF109" i="34"/>
  <c r="B109" i="34" s="1" a="1"/>
  <c r="B109" i="34" s="1"/>
  <c r="AF123" i="34"/>
  <c r="B123" i="34" s="1" a="1"/>
  <c r="B123" i="34" s="1"/>
  <c r="AF101" i="34"/>
  <c r="B101" i="34" s="1" a="1"/>
  <c r="B101" i="34" s="1"/>
  <c r="AF102" i="34"/>
  <c r="B102" i="34" s="1" a="1"/>
  <c r="B102" i="34" s="1"/>
  <c r="AF12" i="34"/>
  <c r="B12" i="34" s="1" a="1"/>
  <c r="B12" i="34" s="1"/>
  <c r="AF26" i="34"/>
  <c r="B26" i="34" s="1" a="1"/>
  <c r="B26" i="34" s="1"/>
  <c r="AF40" i="34"/>
  <c r="B40" i="34" s="1" a="1"/>
  <c r="B40" i="34" s="1"/>
  <c r="AF54" i="34"/>
  <c r="B54" i="34" s="1" a="1"/>
  <c r="B54" i="34" s="1"/>
  <c r="AF68" i="34"/>
  <c r="B68" i="34" s="1" a="1"/>
  <c r="B68" i="34" s="1"/>
  <c r="AF82" i="34"/>
  <c r="B82" i="34" s="1" a="1"/>
  <c r="B82" i="34" s="1"/>
  <c r="AF96" i="34"/>
  <c r="B96" i="34" s="1" a="1"/>
  <c r="B96" i="34" s="1"/>
  <c r="AF110" i="34"/>
  <c r="B110" i="34" s="1" a="1"/>
  <c r="B110" i="34" s="1"/>
  <c r="AF124" i="34"/>
  <c r="B124" i="34" s="1" a="1"/>
  <c r="B124" i="34" s="1"/>
  <c r="AF128" i="34"/>
  <c r="B128" i="34" s="1" a="1"/>
  <c r="B128" i="34" s="1"/>
  <c r="AF88" i="34"/>
  <c r="B88" i="34" s="1" a="1"/>
  <c r="B88" i="34" s="1"/>
  <c r="AF13" i="34"/>
  <c r="B13" i="34" s="1" a="1"/>
  <c r="B13" i="34" s="1"/>
  <c r="AF27" i="34"/>
  <c r="B27" i="34" s="1" a="1"/>
  <c r="B27" i="34" s="1"/>
  <c r="AF41" i="34"/>
  <c r="B41" i="34" s="1" a="1"/>
  <c r="B41" i="34" s="1"/>
  <c r="AF55" i="34"/>
  <c r="B55" i="34" s="1" a="1"/>
  <c r="B55" i="34" s="1"/>
  <c r="AF69" i="34"/>
  <c r="B69" i="34" s="1" a="1"/>
  <c r="B69" i="34" s="1"/>
  <c r="AF83" i="34"/>
  <c r="B83" i="34" s="1" a="1"/>
  <c r="B83" i="34" s="1"/>
  <c r="AF97" i="34"/>
  <c r="B97" i="34" s="1" a="1"/>
  <c r="B97" i="34" s="1"/>
  <c r="AF111" i="34"/>
  <c r="B111" i="34" s="1" a="1"/>
  <c r="B111" i="34" s="1"/>
  <c r="AF125" i="34"/>
  <c r="B125" i="34" s="1" a="1"/>
  <c r="B125" i="34" s="1"/>
  <c r="AF14" i="34"/>
  <c r="B14" i="34" s="1" a="1"/>
  <c r="B14" i="34" s="1"/>
  <c r="AF28" i="34"/>
  <c r="B28" i="34" s="1" a="1"/>
  <c r="B28" i="34" s="1"/>
  <c r="AF42" i="34"/>
  <c r="B42" i="34" s="1" a="1"/>
  <c r="B42" i="34" s="1"/>
  <c r="AF56" i="34"/>
  <c r="B56" i="34" s="1" a="1"/>
  <c r="B56" i="34" s="1"/>
  <c r="AF70" i="34"/>
  <c r="B70" i="34" s="1" a="1"/>
  <c r="B70" i="34" s="1"/>
  <c r="AF84" i="34"/>
  <c r="B84" i="34" s="1" a="1"/>
  <c r="B84" i="34" s="1"/>
  <c r="AF98" i="34"/>
  <c r="B98" i="34" s="1" a="1"/>
  <c r="B98" i="34" s="1"/>
  <c r="AF112" i="34"/>
  <c r="B112" i="34" s="1" a="1"/>
  <c r="B112" i="34" s="1"/>
  <c r="AF126" i="34"/>
  <c r="B126" i="34" s="1" a="1"/>
  <c r="B126" i="34" s="1"/>
  <c r="AF15" i="34"/>
  <c r="B15" i="34" s="1" a="1"/>
  <c r="B15" i="34" s="1"/>
  <c r="AF71" i="34"/>
  <c r="B71" i="34" s="1" a="1"/>
  <c r="B71" i="34" s="1"/>
  <c r="AF99" i="34"/>
  <c r="B99" i="34" s="1" a="1"/>
  <c r="B99" i="34" s="1"/>
  <c r="AF113" i="34"/>
  <c r="B113" i="34" s="1" a="1"/>
  <c r="B113" i="34" s="1"/>
  <c r="AF127" i="34"/>
  <c r="B127" i="34" s="1" a="1"/>
  <c r="B127" i="34" s="1"/>
  <c r="AF16" i="34"/>
  <c r="B16" i="34" s="1" a="1"/>
  <c r="B16" i="34" s="1"/>
  <c r="AF86" i="34"/>
  <c r="B86" i="34" s="1" a="1"/>
  <c r="B86" i="34" s="1"/>
  <c r="AF100" i="34"/>
  <c r="B100" i="34" s="1" a="1"/>
  <c r="B100" i="34" s="1"/>
  <c r="AF114" i="34"/>
  <c r="B114" i="34" s="1" a="1"/>
  <c r="B114" i="34" s="1"/>
  <c r="AF59" i="34"/>
  <c r="B59" i="34" s="1" a="1"/>
  <c r="B59" i="34" s="1"/>
  <c r="AF74" i="34"/>
  <c r="B74" i="34" s="1" a="1"/>
  <c r="B74" i="34" s="1"/>
  <c r="B51" i="34" a="1"/>
  <c r="B51" i="34" s="1"/>
  <c r="B22" i="34" a="1"/>
  <c r="B22" i="34" s="1"/>
  <c r="B6" i="34" a="1"/>
  <c r="B6" i="34" s="1"/>
  <c r="S4" i="34"/>
  <c r="T4" i="34"/>
  <c r="AD8" i="34" s="1"/>
  <c r="AD9" i="34" l="1"/>
  <c r="AD6" i="34"/>
  <c r="AD11" i="34"/>
  <c r="AD10" i="34"/>
  <c r="AD7" i="34"/>
  <c r="AD5" i="34"/>
  <c r="AD4" i="34"/>
  <c r="C46" i="46"/>
  <c r="C26" i="46"/>
  <c r="C66" i="46"/>
  <c r="C61" i="46"/>
  <c r="C32" i="46"/>
  <c r="C87" i="46"/>
  <c r="C81" i="46"/>
  <c r="C12" i="46"/>
  <c r="C60" i="46"/>
  <c r="C77" i="46"/>
  <c r="C69" i="46"/>
  <c r="C65" i="46"/>
  <c r="C27" i="46"/>
  <c r="C126" i="46"/>
  <c r="C57" i="46"/>
  <c r="C112" i="46"/>
  <c r="C59" i="46"/>
  <c r="C125" i="46"/>
  <c r="C15" i="46"/>
  <c r="C64" i="46"/>
  <c r="C107" i="46"/>
  <c r="C128" i="46"/>
  <c r="C79" i="46"/>
  <c r="C30" i="46"/>
  <c r="C47" i="46"/>
  <c r="C48" i="46"/>
  <c r="C93" i="46"/>
  <c r="C105" i="46"/>
  <c r="C76" i="46"/>
  <c r="C50" i="46"/>
  <c r="C18" i="46"/>
  <c r="C56" i="46"/>
  <c r="C103" i="46"/>
  <c r="C25" i="46"/>
  <c r="C70" i="46"/>
  <c r="C106" i="46"/>
  <c r="C38" i="46"/>
  <c r="C42" i="46"/>
  <c r="C68" i="46"/>
  <c r="C121" i="46"/>
  <c r="C80" i="46"/>
  <c r="C78" i="46"/>
  <c r="C85" i="46"/>
  <c r="C52" i="46"/>
  <c r="C99" i="46"/>
  <c r="C116" i="46"/>
  <c r="C95" i="46"/>
  <c r="C90" i="46"/>
  <c r="C72" i="46"/>
  <c r="C13" i="46"/>
  <c r="C102" i="46"/>
  <c r="C24" i="46"/>
  <c r="C109" i="46"/>
  <c r="C62" i="46"/>
  <c r="C82" i="46"/>
  <c r="C51" i="46"/>
  <c r="C39" i="46"/>
  <c r="C83" i="46"/>
  <c r="C101" i="46"/>
  <c r="C74" i="46"/>
  <c r="C88" i="46"/>
  <c r="C115" i="46"/>
  <c r="C111" i="46"/>
  <c r="C35" i="46"/>
  <c r="C71" i="46"/>
  <c r="C43" i="46"/>
  <c r="C122" i="46"/>
  <c r="C120" i="46"/>
  <c r="C94" i="46"/>
  <c r="C37" i="46"/>
  <c r="C44" i="46"/>
  <c r="C108" i="46"/>
  <c r="C19" i="46"/>
  <c r="C127" i="46"/>
  <c r="C54" i="46"/>
  <c r="C89" i="46"/>
  <c r="C92" i="46"/>
  <c r="C119" i="46"/>
  <c r="C34" i="46"/>
  <c r="C98" i="46"/>
  <c r="C91" i="46"/>
  <c r="C16" i="46"/>
  <c r="C67" i="46"/>
  <c r="C113" i="46"/>
  <c r="C45" i="46"/>
  <c r="C97" i="46"/>
  <c r="C123" i="46"/>
  <c r="C22" i="46"/>
  <c r="C14" i="46"/>
  <c r="C114" i="46"/>
  <c r="C49" i="46"/>
  <c r="C118" i="46"/>
  <c r="C100" i="46"/>
  <c r="C63" i="46"/>
  <c r="C21" i="46"/>
  <c r="C33" i="46"/>
  <c r="C40" i="46"/>
  <c r="C117" i="46"/>
  <c r="C73" i="46"/>
  <c r="C29" i="46"/>
  <c r="C53" i="46"/>
  <c r="C28" i="46"/>
  <c r="C104" i="46"/>
  <c r="C110" i="46"/>
  <c r="C75" i="46"/>
  <c r="C55" i="46"/>
  <c r="C17" i="46"/>
  <c r="C20" i="46"/>
  <c r="C41" i="46"/>
  <c r="C36" i="46"/>
  <c r="C31" i="46"/>
  <c r="C84" i="46"/>
  <c r="C58" i="46"/>
  <c r="C86" i="46"/>
  <c r="C96" i="46"/>
  <c r="C23" i="46"/>
  <c r="C124" i="46"/>
  <c r="C129" i="46"/>
  <c r="C6" i="46"/>
  <c r="C4" i="46"/>
  <c r="C9" i="46"/>
  <c r="C5" i="46"/>
  <c r="C8" i="46"/>
  <c r="C7" i="46"/>
  <c r="C11" i="46"/>
  <c r="C3" i="46"/>
  <c r="C10" i="46"/>
  <c r="C2" i="46"/>
  <c r="T18" i="8" l="1"/>
  <c r="I18" i="8" s="1" a="1"/>
  <c r="I18" i="8" s="1"/>
  <c r="T17" i="8"/>
  <c r="I17" i="8" s="1" a="1"/>
  <c r="I17" i="8" s="1"/>
  <c r="T20" i="8"/>
  <c r="I20" i="8" s="1" a="1"/>
  <c r="I20" i="8" s="1"/>
  <c r="T19" i="8"/>
  <c r="I19" i="8" s="1" a="1"/>
  <c r="I19" i="8" s="1"/>
  <c r="T21" i="8"/>
  <c r="I21" i="8" s="1" a="1"/>
  <c r="I21" i="8" s="1"/>
  <c r="K126" i="46"/>
  <c r="K94" i="46"/>
  <c r="K98" i="46"/>
  <c r="K122" i="46"/>
  <c r="K78" i="46"/>
  <c r="K42" i="46"/>
  <c r="K62" i="46"/>
  <c r="K106" i="46"/>
  <c r="K82" i="46"/>
  <c r="K110" i="46"/>
  <c r="K30" i="46"/>
  <c r="K102" i="46"/>
  <c r="K54" i="46"/>
  <c r="K22" i="46"/>
  <c r="K74" i="46"/>
  <c r="K38" i="46"/>
  <c r="K14" i="46"/>
  <c r="K18" i="46"/>
  <c r="K66" i="46"/>
  <c r="K34" i="46"/>
  <c r="K114" i="46"/>
  <c r="K86" i="46"/>
  <c r="K50" i="46"/>
  <c r="K26" i="46"/>
  <c r="K118" i="46"/>
  <c r="K70" i="46"/>
  <c r="K90" i="46"/>
  <c r="K58" i="46"/>
  <c r="K46" i="46"/>
  <c r="K10" i="46"/>
  <c r="K6" i="46"/>
  <c r="K2" i="46"/>
  <c r="AH3" i="36"/>
  <c r="AK3" i="36" s="1"/>
  <c r="B4" i="42"/>
  <c r="AN3" i="36" l="1"/>
  <c r="AN107" i="36"/>
  <c r="AN127" i="36"/>
  <c r="AN11" i="36"/>
  <c r="AN51" i="36"/>
  <c r="AN123" i="36"/>
  <c r="AN7" i="36"/>
  <c r="AN87" i="36"/>
  <c r="AN95" i="36"/>
  <c r="AN31" i="36"/>
  <c r="AN71" i="36"/>
  <c r="AN111" i="36"/>
  <c r="AN103" i="36"/>
  <c r="AN83" i="36"/>
  <c r="AN67" i="36"/>
  <c r="AN23" i="36"/>
  <c r="AN47" i="36"/>
  <c r="AN79" i="36"/>
  <c r="AN35" i="36"/>
  <c r="AN75" i="36"/>
  <c r="AN119" i="36"/>
  <c r="AN63" i="36"/>
  <c r="AN115" i="36"/>
  <c r="AN59" i="36"/>
  <c r="AN55" i="36"/>
  <c r="AN99" i="36"/>
  <c r="AN43" i="36"/>
  <c r="AN15" i="36"/>
  <c r="AN39" i="36"/>
  <c r="AN27" i="36"/>
  <c r="AN91" i="36"/>
  <c r="AN19" i="36"/>
  <c r="J17" i="8" a="1"/>
  <c r="S21" i="8" s="1"/>
  <c r="K21" i="8" s="1"/>
  <c r="L21" i="8" l="1"/>
  <c r="J17" i="8"/>
  <c r="L17" i="8" s="1"/>
  <c r="L20" i="8"/>
  <c r="S19" i="8"/>
  <c r="K19" i="8" s="1"/>
  <c r="L18" i="8"/>
  <c r="S18" i="8"/>
  <c r="K18" i="8" s="1"/>
  <c r="L19" i="8"/>
  <c r="S20" i="8"/>
  <c r="K20" i="8" s="1"/>
  <c r="R32" i="8"/>
  <c r="B32" i="8" s="1" a="1"/>
  <c r="B32" i="8" s="1"/>
  <c r="R33" i="8"/>
  <c r="B33" i="8" s="1" a="1"/>
  <c r="B33" i="8" s="1"/>
  <c r="R35" i="8"/>
  <c r="B35" i="8" s="1" a="1"/>
  <c r="B35" i="8" s="1"/>
  <c r="R34" i="8"/>
  <c r="B34" i="8" s="1" a="1"/>
  <c r="B34" i="8" s="1"/>
  <c r="R31" i="8"/>
  <c r="S17" i="8" l="1"/>
  <c r="K17" i="8" s="1"/>
  <c r="C31" i="8" a="1"/>
  <c r="B31" i="8" a="1"/>
  <c r="B31" i="8" s="1"/>
  <c r="E34" i="8" l="1"/>
  <c r="Q32" i="8"/>
  <c r="D32" i="8" s="1"/>
  <c r="Q33" i="8"/>
  <c r="D33" i="8" s="1"/>
  <c r="Q34" i="8"/>
  <c r="D34" i="8" s="1"/>
  <c r="E33" i="8"/>
  <c r="E35" i="8"/>
  <c r="E32" i="8"/>
  <c r="C31" i="8"/>
  <c r="Q35" i="8"/>
  <c r="D35" i="8" s="1"/>
  <c r="Q31" i="8" l="1"/>
  <c r="D31" i="8" s="1"/>
  <c r="E31" i="8"/>
  <c r="T34" i="8"/>
  <c r="I34" i="8" s="1" a="1"/>
  <c r="I34" i="8" s="1"/>
  <c r="T33" i="8"/>
  <c r="I33" i="8" s="1" a="1"/>
  <c r="I33" i="8" s="1"/>
  <c r="T35" i="8"/>
  <c r="I35" i="8" s="1" a="1"/>
  <c r="I35" i="8" s="1"/>
  <c r="T32" i="8"/>
  <c r="I32" i="8" s="1" a="1"/>
  <c r="I32" i="8" s="1"/>
  <c r="T31" i="8"/>
  <c r="J31" i="8" l="1" a="1"/>
  <c r="I31" i="8" a="1"/>
  <c r="I31" i="8" s="1"/>
  <c r="L32" i="8" l="1"/>
  <c r="L33" i="8"/>
  <c r="L34" i="8"/>
  <c r="L35" i="8"/>
  <c r="J31" i="8"/>
  <c r="L31" i="8" s="1"/>
  <c r="K35" i="8"/>
  <c r="K34" i="8"/>
  <c r="K32" i="8"/>
  <c r="K33" i="8"/>
  <c r="K31"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<sst xmlns="http://schemas.openxmlformats.org/spreadsheetml/2006/main" count="2974" uniqueCount="1157">
  <si>
    <t>Instructions</t>
  </si>
  <si>
    <r>
      <t xml:space="preserve">• This tab book is designed to be used in Excel for the Web, which is free for everyone with a Microsoft account, found below. </t>
    </r>
    <r>
      <rPr>
        <i/>
        <sz val="14"/>
        <color theme="1"/>
        <rFont val="Calibri"/>
        <family val="2"/>
      </rPr>
      <t>Do not use Google Sheets or an older version of Excel, as this will mess up many formulas.</t>
    </r>
  </si>
  <si>
    <t>https://excel.cloud.microsoft/</t>
  </si>
  <si>
    <t>• Once you have opened this spreadsheet you may need to copy it so you can gain ownership. This can be done in 2 ways: in the top right corner, there may be a green button that says, "Edit a Copy". Click that and it will automatically go into Excel for the Web. If that doesn't show up, press File &gt; Save As &gt; Download a Copy. You will then need to upload that copy into your Excel for the Web (Upload button is in the top right corner on the home screen).</t>
  </si>
  <si>
    <t>• Just like Google Sheets, there are sharing options in Excel for the Web. On the top right corner of the webpage there is a green button that says "Share".  You can then enable the sheet to be editable or just viewable by anyone with the link, or by only a select few (using their Microsoft accounts).</t>
  </si>
  <si>
    <t>• Once you received the Region tab books from the other Region Reps, there is a tab called "For State Reps" in each of their books. This tab makes it easy to paste all entries from a region tab book into your state tab book. Please paste all Region Entries into the "For State Reps" Tab in this spreadsheet. Please use Ctrl+Shift+V (or Cmd+Shift+V if on Mac) to paste in plain text.</t>
  </si>
  <si>
    <t>• Make sure to add all scoring and rankings to an IE sheet before declaring finals round. Any changes could change the list of participants in the finalists table.</t>
  </si>
  <si>
    <t>• If an individual event has a no-show to one or two rounds, make sure to mark their rank in that round as 4, otherwise their total rank will be miscalculated. If they never showed up, you can keep it blank.</t>
  </si>
  <si>
    <t>• The "Medals" tab calculates how many participants receive a medal divided by school. This feature only works if all of the names are properly filled out in the "For State Reps" tab.</t>
  </si>
  <si>
    <t>• If you have any questions, feel free to email me at rrwillardson@outlook.com. If there is an emergency, my number is (435) 616-1231.</t>
  </si>
  <si>
    <t>Humorous Monologues</t>
  </si>
  <si>
    <t>Dramatic Monologues</t>
  </si>
  <si>
    <t>Classical Scenes</t>
  </si>
  <si>
    <t>Contemporary Scenes</t>
  </si>
  <si>
    <t>Pantomime</t>
  </si>
  <si>
    <t>Musical Theatre</t>
  </si>
  <si>
    <t>One Act Play</t>
  </si>
  <si>
    <t>Costume Design</t>
  </si>
  <si>
    <t>Scenic Design</t>
  </si>
  <si>
    <t>School</t>
  </si>
  <si>
    <t>Name</t>
  </si>
  <si>
    <t>Title of Monologue</t>
  </si>
  <si>
    <t>Title of Scene</t>
  </si>
  <si>
    <t>Title of Pantomime</t>
  </si>
  <si>
    <t>Title of Play</t>
  </si>
  <si>
    <t>A</t>
  </si>
  <si>
    <t>B</t>
  </si>
  <si>
    <t>C</t>
  </si>
  <si>
    <t>D</t>
  </si>
  <si>
    <t>E</t>
  </si>
  <si>
    <t>F</t>
  </si>
  <si>
    <t>G</t>
  </si>
  <si>
    <t>H</t>
  </si>
  <si>
    <t>J</t>
  </si>
  <si>
    <t>K</t>
  </si>
  <si>
    <t>L</t>
  </si>
  <si>
    <t>M</t>
  </si>
  <si>
    <t>N</t>
  </si>
  <si>
    <t>P</t>
  </si>
  <si>
    <t>Q</t>
  </si>
  <si>
    <t>R</t>
  </si>
  <si>
    <t>S</t>
  </si>
  <si>
    <t>T</t>
  </si>
  <si>
    <t>U</t>
  </si>
  <si>
    <t>V</t>
  </si>
  <si>
    <t>W</t>
  </si>
  <si>
    <t>X</t>
  </si>
  <si>
    <t>Y</t>
  </si>
  <si>
    <t>Z</t>
  </si>
  <si>
    <t>AA</t>
  </si>
  <si>
    <t>BB</t>
  </si>
  <si>
    <t>CC</t>
  </si>
  <si>
    <t>DD</t>
  </si>
  <si>
    <t>EE</t>
  </si>
  <si>
    <t>FF</t>
  </si>
  <si>
    <t>GG</t>
  </si>
  <si>
    <t>HH</t>
  </si>
  <si>
    <t>Humorous Monologue</t>
  </si>
  <si>
    <t>Dramatic Monologue</t>
  </si>
  <si>
    <t>Classical Scene</t>
  </si>
  <si>
    <t>Contemporary Scene</t>
  </si>
  <si>
    <t>One-Act Play</t>
  </si>
  <si>
    <t>Number</t>
  </si>
  <si>
    <t>A-101</t>
  </si>
  <si>
    <t>A-201</t>
  </si>
  <si>
    <t>A-301</t>
  </si>
  <si>
    <t>A-401</t>
  </si>
  <si>
    <t>A-501</t>
  </si>
  <si>
    <t>A-601</t>
  </si>
  <si>
    <t>A-701</t>
  </si>
  <si>
    <t>A-801</t>
  </si>
  <si>
    <t>A-901</t>
  </si>
  <si>
    <t>A-102</t>
  </si>
  <si>
    <t>A-202</t>
  </si>
  <si>
    <t>A-302</t>
  </si>
  <si>
    <t>A-402</t>
  </si>
  <si>
    <t>A-502</t>
  </si>
  <si>
    <t>A-602</t>
  </si>
  <si>
    <t>A-802</t>
  </si>
  <si>
    <t>A-902</t>
  </si>
  <si>
    <t>A-103</t>
  </si>
  <si>
    <t>A-203</t>
  </si>
  <si>
    <t>A-303</t>
  </si>
  <si>
    <t>A-403</t>
  </si>
  <si>
    <t>A-503</t>
  </si>
  <si>
    <t>A-603</t>
  </si>
  <si>
    <t>A-803</t>
  </si>
  <si>
    <t>A-903</t>
  </si>
  <si>
    <t>A-104</t>
  </si>
  <si>
    <t>A-204</t>
  </si>
  <si>
    <t>A-304</t>
  </si>
  <si>
    <t>A-404</t>
  </si>
  <si>
    <t>A-504</t>
  </si>
  <si>
    <t>A-604</t>
  </si>
  <si>
    <t>A-804</t>
  </si>
  <si>
    <t>A-904</t>
  </si>
  <si>
    <t>B-101</t>
  </si>
  <si>
    <t>B-201</t>
  </si>
  <si>
    <t>B-301</t>
  </si>
  <si>
    <t>B-401</t>
  </si>
  <si>
    <t>B-501</t>
  </si>
  <si>
    <t>B-601</t>
  </si>
  <si>
    <t>B-701</t>
  </si>
  <si>
    <t>B-801</t>
  </si>
  <si>
    <t>B-901</t>
  </si>
  <si>
    <t>B-102</t>
  </si>
  <si>
    <t>B-202</t>
  </si>
  <si>
    <t>B-302</t>
  </si>
  <si>
    <t>B-402</t>
  </si>
  <si>
    <t>B-502</t>
  </si>
  <si>
    <t>B-602</t>
  </si>
  <si>
    <t>B-802</t>
  </si>
  <si>
    <t>B-902</t>
  </si>
  <si>
    <t>B-103</t>
  </si>
  <si>
    <t>B-203</t>
  </si>
  <si>
    <t>B-303</t>
  </si>
  <si>
    <t>B-403</t>
  </si>
  <si>
    <t>B-503</t>
  </si>
  <si>
    <t>B-603</t>
  </si>
  <si>
    <t>B-803</t>
  </si>
  <si>
    <t>B-903</t>
  </si>
  <si>
    <t>B-104</t>
  </si>
  <si>
    <t>B-204</t>
  </si>
  <si>
    <t>B-304</t>
  </si>
  <si>
    <t>B-404</t>
  </si>
  <si>
    <t>B-504</t>
  </si>
  <si>
    <t>B-604</t>
  </si>
  <si>
    <t>B-804</t>
  </si>
  <si>
    <t>B-904</t>
  </si>
  <si>
    <t>C-101</t>
  </si>
  <si>
    <t>C-201</t>
  </si>
  <si>
    <t>C-301</t>
  </si>
  <si>
    <t>C-401</t>
  </si>
  <si>
    <t>C-501</t>
  </si>
  <si>
    <t>C-601</t>
  </si>
  <si>
    <t>C-701</t>
  </si>
  <si>
    <t>C-801</t>
  </si>
  <si>
    <t>C-901</t>
  </si>
  <si>
    <t>C-102</t>
  </si>
  <si>
    <t>C-202</t>
  </si>
  <si>
    <t>C-302</t>
  </si>
  <si>
    <t>C-402</t>
  </si>
  <si>
    <t>C-502</t>
  </si>
  <si>
    <t>C-602</t>
  </si>
  <si>
    <t>C-802</t>
  </si>
  <si>
    <t>C-902</t>
  </si>
  <si>
    <t>C-103</t>
  </si>
  <si>
    <t>C-203</t>
  </si>
  <si>
    <t>C-303</t>
  </si>
  <si>
    <t>C-403</t>
  </si>
  <si>
    <t>C-503</t>
  </si>
  <si>
    <t>C-603</t>
  </si>
  <si>
    <t>C-803</t>
  </si>
  <si>
    <t>C-903</t>
  </si>
  <si>
    <t>C-104</t>
  </si>
  <si>
    <t>C-204</t>
  </si>
  <si>
    <t>C-304</t>
  </si>
  <si>
    <t>C-404</t>
  </si>
  <si>
    <t>C-504</t>
  </si>
  <si>
    <t>C-604</t>
  </si>
  <si>
    <t>C-804</t>
  </si>
  <si>
    <t>C-904</t>
  </si>
  <si>
    <t>D-101</t>
  </si>
  <si>
    <t>D-201</t>
  </si>
  <si>
    <t>D-301</t>
  </si>
  <si>
    <t>D-401</t>
  </si>
  <si>
    <t>D-501</t>
  </si>
  <si>
    <t>D-601</t>
  </si>
  <si>
    <t>D-701</t>
  </si>
  <si>
    <t>D-801</t>
  </si>
  <si>
    <t>D-901</t>
  </si>
  <si>
    <t>D-102</t>
  </si>
  <si>
    <t>D-202</t>
  </si>
  <si>
    <t>D-302</t>
  </si>
  <si>
    <t>D-402</t>
  </si>
  <si>
    <t>D-502</t>
  </si>
  <si>
    <t>D-602</t>
  </si>
  <si>
    <t>D-802</t>
  </si>
  <si>
    <t>D-902</t>
  </si>
  <si>
    <t>D-103</t>
  </si>
  <si>
    <t>D-203</t>
  </si>
  <si>
    <t>D-303</t>
  </si>
  <si>
    <t>D-403</t>
  </si>
  <si>
    <t>D-503</t>
  </si>
  <si>
    <t>D-603</t>
  </si>
  <si>
    <t>D-803</t>
  </si>
  <si>
    <t>D-903</t>
  </si>
  <si>
    <t>D-104</t>
  </si>
  <si>
    <t>D-204</t>
  </si>
  <si>
    <t>D-304</t>
  </si>
  <si>
    <t>D-404</t>
  </si>
  <si>
    <t>D-504</t>
  </si>
  <si>
    <t>D-604</t>
  </si>
  <si>
    <t>D-804</t>
  </si>
  <si>
    <t>D-904</t>
  </si>
  <si>
    <t>E-101</t>
  </si>
  <si>
    <t>E-201</t>
  </si>
  <si>
    <t>E-301</t>
  </si>
  <si>
    <t>E-401</t>
  </si>
  <si>
    <t>E-501</t>
  </si>
  <si>
    <t>E-601</t>
  </si>
  <si>
    <t>E-701</t>
  </si>
  <si>
    <t>E-801</t>
  </si>
  <si>
    <t>E-901</t>
  </si>
  <si>
    <t>E-102</t>
  </si>
  <si>
    <t>E-202</t>
  </si>
  <si>
    <t>E-302</t>
  </si>
  <si>
    <t>E-402</t>
  </si>
  <si>
    <t>E-502</t>
  </si>
  <si>
    <t>E-602</t>
  </si>
  <si>
    <t>E-802</t>
  </si>
  <si>
    <t>E-902</t>
  </si>
  <si>
    <t>E-103</t>
  </si>
  <si>
    <t>E-203</t>
  </si>
  <si>
    <t>E-303</t>
  </si>
  <si>
    <t>E-403</t>
  </si>
  <si>
    <t>E-503</t>
  </si>
  <si>
    <t>E-603</t>
  </si>
  <si>
    <t>E-803</t>
  </si>
  <si>
    <t>E-903</t>
  </si>
  <si>
    <t>E-104</t>
  </si>
  <si>
    <t>E-204</t>
  </si>
  <si>
    <t>E-304</t>
  </si>
  <si>
    <t>E-404</t>
  </si>
  <si>
    <t>E-504</t>
  </si>
  <si>
    <t>E-604</t>
  </si>
  <si>
    <t>E-804</t>
  </si>
  <si>
    <t>E-904</t>
  </si>
  <si>
    <t>F-101</t>
  </si>
  <si>
    <t>F-201</t>
  </si>
  <si>
    <t>F-301</t>
  </si>
  <si>
    <t>F-401</t>
  </si>
  <si>
    <t>F-501</t>
  </si>
  <si>
    <t>F-601</t>
  </si>
  <si>
    <t>F-701</t>
  </si>
  <si>
    <t>F-801</t>
  </si>
  <si>
    <t>F-901</t>
  </si>
  <si>
    <t>F-102</t>
  </si>
  <si>
    <t>F-202</t>
  </si>
  <si>
    <t>F-302</t>
  </si>
  <si>
    <t>F-402</t>
  </si>
  <si>
    <t>F-502</t>
  </si>
  <si>
    <t>F-602</t>
  </si>
  <si>
    <t>F-802</t>
  </si>
  <si>
    <t>F-902</t>
  </si>
  <si>
    <t>F-103</t>
  </si>
  <si>
    <t>F-203</t>
  </si>
  <si>
    <t>F-303</t>
  </si>
  <si>
    <t>F-403</t>
  </si>
  <si>
    <t>F-503</t>
  </si>
  <si>
    <t>F-603</t>
  </si>
  <si>
    <t>F-803</t>
  </si>
  <si>
    <t>F-903</t>
  </si>
  <si>
    <t>F-104</t>
  </si>
  <si>
    <t>F-204</t>
  </si>
  <si>
    <t>F-304</t>
  </si>
  <si>
    <t>F-404</t>
  </si>
  <si>
    <t>F-504</t>
  </si>
  <si>
    <t>F-604</t>
  </si>
  <si>
    <t>F-804</t>
  </si>
  <si>
    <t>F-904</t>
  </si>
  <si>
    <t>G-101</t>
  </si>
  <si>
    <t>G-201</t>
  </si>
  <si>
    <t>G-301</t>
  </si>
  <si>
    <t>G-401</t>
  </si>
  <si>
    <t>G-501</t>
  </si>
  <si>
    <t>G-601</t>
  </si>
  <si>
    <t>G-701</t>
  </si>
  <si>
    <t>G-801</t>
  </si>
  <si>
    <t>G-901</t>
  </si>
  <si>
    <t>G-102</t>
  </si>
  <si>
    <t>G-202</t>
  </si>
  <si>
    <t>G-302</t>
  </si>
  <si>
    <t>G-402</t>
  </si>
  <si>
    <t>G-502</t>
  </si>
  <si>
    <t>G-602</t>
  </si>
  <si>
    <t>G-802</t>
  </si>
  <si>
    <t>G-902</t>
  </si>
  <si>
    <t>G-103</t>
  </si>
  <si>
    <t>G-203</t>
  </si>
  <si>
    <t>G-303</t>
  </si>
  <si>
    <t>G-403</t>
  </si>
  <si>
    <t>G-503</t>
  </si>
  <si>
    <t>G-603</t>
  </si>
  <si>
    <t>G-803</t>
  </si>
  <si>
    <t>G-903</t>
  </si>
  <si>
    <t>G-104</t>
  </si>
  <si>
    <t>G-204</t>
  </si>
  <si>
    <t>G-304</t>
  </si>
  <si>
    <t>G-404</t>
  </si>
  <si>
    <t>G-504</t>
  </si>
  <si>
    <t>G-604</t>
  </si>
  <si>
    <t>G-804</t>
  </si>
  <si>
    <t>G-904</t>
  </si>
  <si>
    <t>H-101</t>
  </si>
  <si>
    <t>H-201</t>
  </si>
  <si>
    <t>H-301</t>
  </si>
  <si>
    <t>H-401</t>
  </si>
  <si>
    <t>H-501</t>
  </si>
  <si>
    <t>H-601</t>
  </si>
  <si>
    <t>H-701</t>
  </si>
  <si>
    <t>H-801</t>
  </si>
  <si>
    <t>H-901</t>
  </si>
  <si>
    <t>H-102</t>
  </si>
  <si>
    <t>H-202</t>
  </si>
  <si>
    <t>H-302</t>
  </si>
  <si>
    <t>H-402</t>
  </si>
  <si>
    <t>H-502</t>
  </si>
  <si>
    <t>H-602</t>
  </si>
  <si>
    <t>H-802</t>
  </si>
  <si>
    <t>H-902</t>
  </si>
  <si>
    <t>H-103</t>
  </si>
  <si>
    <t>H-203</t>
  </si>
  <si>
    <t>H-303</t>
  </si>
  <si>
    <t>H-403</t>
  </si>
  <si>
    <t>H-503</t>
  </si>
  <si>
    <t>H-603</t>
  </si>
  <si>
    <t>H-803</t>
  </si>
  <si>
    <t>H-903</t>
  </si>
  <si>
    <t>H-104</t>
  </si>
  <si>
    <t>H-204</t>
  </si>
  <si>
    <t>H-304</t>
  </si>
  <si>
    <t>H-404</t>
  </si>
  <si>
    <t>H-504</t>
  </si>
  <si>
    <t>H-604</t>
  </si>
  <si>
    <t>H-804</t>
  </si>
  <si>
    <t>H-904</t>
  </si>
  <si>
    <t>J-101</t>
  </si>
  <si>
    <t>J-201</t>
  </si>
  <si>
    <t>J-301</t>
  </si>
  <si>
    <t>J-401</t>
  </si>
  <si>
    <t>J-501</t>
  </si>
  <si>
    <t>J-601</t>
  </si>
  <si>
    <t>J-701</t>
  </si>
  <si>
    <t>J-801</t>
  </si>
  <si>
    <t>J-901</t>
  </si>
  <si>
    <t>J-102</t>
  </si>
  <si>
    <t>J-202</t>
  </si>
  <si>
    <t>J-302</t>
  </si>
  <si>
    <t>J-402</t>
  </si>
  <si>
    <t>J-502</t>
  </si>
  <si>
    <t>J-602</t>
  </si>
  <si>
    <t>J-802</t>
  </si>
  <si>
    <t>J-902</t>
  </si>
  <si>
    <t>J-103</t>
  </si>
  <si>
    <t>J-203</t>
  </si>
  <si>
    <t>J-303</t>
  </si>
  <si>
    <t>J-403</t>
  </si>
  <si>
    <t>J-503</t>
  </si>
  <si>
    <t>J-603</t>
  </si>
  <si>
    <t>J-803</t>
  </si>
  <si>
    <t>J-903</t>
  </si>
  <si>
    <t>J-104</t>
  </si>
  <si>
    <t>J-204</t>
  </si>
  <si>
    <t>J-304</t>
  </si>
  <si>
    <t>J-404</t>
  </si>
  <si>
    <t>J-504</t>
  </si>
  <si>
    <t>J-604</t>
  </si>
  <si>
    <t>J-804</t>
  </si>
  <si>
    <t>J-904</t>
  </si>
  <si>
    <t>K-101</t>
  </si>
  <si>
    <t>K-201</t>
  </si>
  <si>
    <t>K-301</t>
  </si>
  <si>
    <t>K-401</t>
  </si>
  <si>
    <t>K-501</t>
  </si>
  <si>
    <t>K-601</t>
  </si>
  <si>
    <t>K-701</t>
  </si>
  <si>
    <t>K-801</t>
  </si>
  <si>
    <t>K-901</t>
  </si>
  <si>
    <t>K-102</t>
  </si>
  <si>
    <t>K-202</t>
  </si>
  <si>
    <t>K-302</t>
  </si>
  <si>
    <t>K-402</t>
  </si>
  <si>
    <t>K-502</t>
  </si>
  <si>
    <t>K-602</t>
  </si>
  <si>
    <t>K-802</t>
  </si>
  <si>
    <t>K-902</t>
  </si>
  <si>
    <t>K-103</t>
  </si>
  <si>
    <t>K-203</t>
  </si>
  <si>
    <t>K-303</t>
  </si>
  <si>
    <t>K-403</t>
  </si>
  <si>
    <t>K-503</t>
  </si>
  <si>
    <t>K-603</t>
  </si>
  <si>
    <t>K-803</t>
  </si>
  <si>
    <t>K-903</t>
  </si>
  <si>
    <t>K-104</t>
  </si>
  <si>
    <t>K-204</t>
  </si>
  <si>
    <t>K-304</t>
  </si>
  <si>
    <t>K-404</t>
  </si>
  <si>
    <t>K-504</t>
  </si>
  <si>
    <t>K-604</t>
  </si>
  <si>
    <t>K-804</t>
  </si>
  <si>
    <t>K-904</t>
  </si>
  <si>
    <t>L-101</t>
  </si>
  <si>
    <t>L-201</t>
  </si>
  <si>
    <t>L-301</t>
  </si>
  <si>
    <t>L-401</t>
  </si>
  <si>
    <t>L-501</t>
  </si>
  <si>
    <t>L-601</t>
  </si>
  <si>
    <t>L-701</t>
  </si>
  <si>
    <t>L-801</t>
  </si>
  <si>
    <t>L-901</t>
  </si>
  <si>
    <t>L-102</t>
  </si>
  <si>
    <t>L-202</t>
  </si>
  <si>
    <t>L-302</t>
  </si>
  <si>
    <t>L-402</t>
  </si>
  <si>
    <t>L-502</t>
  </si>
  <si>
    <t>L-602</t>
  </si>
  <si>
    <t>L-802</t>
  </si>
  <si>
    <t>L-902</t>
  </si>
  <si>
    <t>L-103</t>
  </si>
  <si>
    <t>L-203</t>
  </si>
  <si>
    <t>L-303</t>
  </si>
  <si>
    <t>L-403</t>
  </si>
  <si>
    <t>L-503</t>
  </si>
  <si>
    <t>L-603</t>
  </si>
  <si>
    <t>L-803</t>
  </si>
  <si>
    <t>L-903</t>
  </si>
  <si>
    <t>L-104</t>
  </si>
  <si>
    <t>L-204</t>
  </si>
  <si>
    <t>L-304</t>
  </si>
  <si>
    <t>L-404</t>
  </si>
  <si>
    <t>L-504</t>
  </si>
  <si>
    <t>L-604</t>
  </si>
  <si>
    <t>L-804</t>
  </si>
  <si>
    <t>L-904</t>
  </si>
  <si>
    <t>M-101</t>
  </si>
  <si>
    <t>M-201</t>
  </si>
  <si>
    <t>M-301</t>
  </si>
  <si>
    <t>M-401</t>
  </si>
  <si>
    <t>M-501</t>
  </si>
  <si>
    <t>M-601</t>
  </si>
  <si>
    <t>M-701</t>
  </si>
  <si>
    <t>M-801</t>
  </si>
  <si>
    <t>M-901</t>
  </si>
  <si>
    <t>M-102</t>
  </si>
  <si>
    <t>M-202</t>
  </si>
  <si>
    <t>M-302</t>
  </si>
  <si>
    <t>M-402</t>
  </si>
  <si>
    <t>M-502</t>
  </si>
  <si>
    <t>M-602</t>
  </si>
  <si>
    <t>M-802</t>
  </si>
  <si>
    <t>M-902</t>
  </si>
  <si>
    <t>M-103</t>
  </si>
  <si>
    <t>M-203</t>
  </si>
  <si>
    <t>M-303</t>
  </si>
  <si>
    <t>M-403</t>
  </si>
  <si>
    <t>M-503</t>
  </si>
  <si>
    <t>M-603</t>
  </si>
  <si>
    <t>M-803</t>
  </si>
  <si>
    <t>M-903</t>
  </si>
  <si>
    <t>M-104</t>
  </si>
  <si>
    <t>M-204</t>
  </si>
  <si>
    <t>M-304</t>
  </si>
  <si>
    <t>M-404</t>
  </si>
  <si>
    <t>M-504</t>
  </si>
  <si>
    <t>M-604</t>
  </si>
  <si>
    <t>M-804</t>
  </si>
  <si>
    <t>M-904</t>
  </si>
  <si>
    <t>N-101</t>
  </si>
  <si>
    <t>N-201</t>
  </si>
  <si>
    <t>N-301</t>
  </si>
  <si>
    <t>N-401</t>
  </si>
  <si>
    <t>N-501</t>
  </si>
  <si>
    <t>N-601</t>
  </si>
  <si>
    <t>N-701</t>
  </si>
  <si>
    <t>N-801</t>
  </si>
  <si>
    <t>N-901</t>
  </si>
  <si>
    <t>N-102</t>
  </si>
  <si>
    <t>N-202</t>
  </si>
  <si>
    <t>N-302</t>
  </si>
  <si>
    <t>N-402</t>
  </si>
  <si>
    <t>N-502</t>
  </si>
  <si>
    <t>N-602</t>
  </si>
  <si>
    <t>N-802</t>
  </si>
  <si>
    <t>N-902</t>
  </si>
  <si>
    <t>N-103</t>
  </si>
  <si>
    <t>N-203</t>
  </si>
  <si>
    <t>N-303</t>
  </si>
  <si>
    <t>N-403</t>
  </si>
  <si>
    <t>N-503</t>
  </si>
  <si>
    <t>N-603</t>
  </si>
  <si>
    <t>N-803</t>
  </si>
  <si>
    <t>N-903</t>
  </si>
  <si>
    <t>N-104</t>
  </si>
  <si>
    <t>N-204</t>
  </si>
  <si>
    <t>N-304</t>
  </si>
  <si>
    <t>N-404</t>
  </si>
  <si>
    <t>N-504</t>
  </si>
  <si>
    <t>N-604</t>
  </si>
  <si>
    <t>N-804</t>
  </si>
  <si>
    <t>N-904</t>
  </si>
  <si>
    <t>P-101</t>
  </si>
  <si>
    <t>P-201</t>
  </si>
  <si>
    <t>P-301</t>
  </si>
  <si>
    <t>P-401</t>
  </si>
  <si>
    <t>P-501</t>
  </si>
  <si>
    <t>P-601</t>
  </si>
  <si>
    <t>P-701</t>
  </si>
  <si>
    <t>P-801</t>
  </si>
  <si>
    <t>P-901</t>
  </si>
  <si>
    <t>P-102</t>
  </si>
  <si>
    <t>P-202</t>
  </si>
  <si>
    <t>P-302</t>
  </si>
  <si>
    <t>P-402</t>
  </si>
  <si>
    <t>P-502</t>
  </si>
  <si>
    <t>P-602</t>
  </si>
  <si>
    <t>P-802</t>
  </si>
  <si>
    <t>P-902</t>
  </si>
  <si>
    <t>P-103</t>
  </si>
  <si>
    <t>P-203</t>
  </si>
  <si>
    <t>P-303</t>
  </si>
  <si>
    <t>P-403</t>
  </si>
  <si>
    <t>P-503</t>
  </si>
  <si>
    <t>P-603</t>
  </si>
  <si>
    <t>P-803</t>
  </si>
  <si>
    <t>P-903</t>
  </si>
  <si>
    <t>P-104</t>
  </si>
  <si>
    <t>P-204</t>
  </si>
  <si>
    <t>P-304</t>
  </si>
  <si>
    <t>P-404</t>
  </si>
  <si>
    <t>P-504</t>
  </si>
  <si>
    <t>P-604</t>
  </si>
  <si>
    <t>P-804</t>
  </si>
  <si>
    <t>P-904</t>
  </si>
  <si>
    <t>Q-101</t>
  </si>
  <si>
    <t>Q-201</t>
  </si>
  <si>
    <t>Q-301</t>
  </si>
  <si>
    <t>Q-401</t>
  </si>
  <si>
    <t>Q-501</t>
  </si>
  <si>
    <t>Q-601</t>
  </si>
  <si>
    <t>Q-701</t>
  </si>
  <si>
    <t>Q-801</t>
  </si>
  <si>
    <t>Q-901</t>
  </si>
  <si>
    <t>Q-102</t>
  </si>
  <si>
    <t>Q-202</t>
  </si>
  <si>
    <t>Q-302</t>
  </si>
  <si>
    <t>Q-402</t>
  </si>
  <si>
    <t>Q-502</t>
  </si>
  <si>
    <t>Q-602</t>
  </si>
  <si>
    <t>Q-802</t>
  </si>
  <si>
    <t>Q-902</t>
  </si>
  <si>
    <t>Q-103</t>
  </si>
  <si>
    <t>Q-203</t>
  </si>
  <si>
    <t>Q-303</t>
  </si>
  <si>
    <t>Q-403</t>
  </si>
  <si>
    <t>Q-503</t>
  </si>
  <si>
    <t>Q-603</t>
  </si>
  <si>
    <t>Q-803</t>
  </si>
  <si>
    <t>Q-903</t>
  </si>
  <si>
    <t>Q-104</t>
  </si>
  <si>
    <t>Q-204</t>
  </si>
  <si>
    <t>Q-304</t>
  </si>
  <si>
    <t>Q-404</t>
  </si>
  <si>
    <t>Q-504</t>
  </si>
  <si>
    <t>Q-604</t>
  </si>
  <si>
    <t>Q-804</t>
  </si>
  <si>
    <t>Q-904</t>
  </si>
  <si>
    <t>R-101</t>
  </si>
  <si>
    <t>R-201</t>
  </si>
  <si>
    <t>R-301</t>
  </si>
  <si>
    <t>R-401</t>
  </si>
  <si>
    <t>R-501</t>
  </si>
  <si>
    <t>R-601</t>
  </si>
  <si>
    <t>R-701</t>
  </si>
  <si>
    <t>R-801</t>
  </si>
  <si>
    <t>R-901</t>
  </si>
  <si>
    <t>R-102</t>
  </si>
  <si>
    <t>R-202</t>
  </si>
  <si>
    <t>R-302</t>
  </si>
  <si>
    <t>R-402</t>
  </si>
  <si>
    <t>R-502</t>
  </si>
  <si>
    <t>R-602</t>
  </si>
  <si>
    <t>R-802</t>
  </si>
  <si>
    <t>R-902</t>
  </si>
  <si>
    <t>R-103</t>
  </si>
  <si>
    <t>R-203</t>
  </si>
  <si>
    <t>R-303</t>
  </si>
  <si>
    <t>R-403</t>
  </si>
  <si>
    <t>R-503</t>
  </si>
  <si>
    <t>R-603</t>
  </si>
  <si>
    <t>R-803</t>
  </si>
  <si>
    <t>R-903</t>
  </si>
  <si>
    <t>R-104</t>
  </si>
  <si>
    <t>R-204</t>
  </si>
  <si>
    <t>R-304</t>
  </si>
  <si>
    <t>R-404</t>
  </si>
  <si>
    <t>R-504</t>
  </si>
  <si>
    <t>R-604</t>
  </si>
  <si>
    <t>R-804</t>
  </si>
  <si>
    <t>R-904</t>
  </si>
  <si>
    <t>S-101</t>
  </si>
  <si>
    <t>S-201</t>
  </si>
  <si>
    <t>S-301</t>
  </si>
  <si>
    <t>S-401</t>
  </si>
  <si>
    <t>S-501</t>
  </si>
  <si>
    <t>S-601</t>
  </si>
  <si>
    <t>S-701</t>
  </si>
  <si>
    <t>S-801</t>
  </si>
  <si>
    <t>S-901</t>
  </si>
  <si>
    <t>S-102</t>
  </si>
  <si>
    <t>S-202</t>
  </si>
  <si>
    <t>S-302</t>
  </si>
  <si>
    <t>S-402</t>
  </si>
  <si>
    <t>S-502</t>
  </si>
  <si>
    <t>S-602</t>
  </si>
  <si>
    <t>S-802</t>
  </si>
  <si>
    <t>S-902</t>
  </si>
  <si>
    <t>S-103</t>
  </si>
  <si>
    <t>S-203</t>
  </si>
  <si>
    <t>S-303</t>
  </si>
  <si>
    <t>S-403</t>
  </si>
  <si>
    <t>S-503</t>
  </si>
  <si>
    <t>S-603</t>
  </si>
  <si>
    <t>S-803</t>
  </si>
  <si>
    <t>S-903</t>
  </si>
  <si>
    <t>S-104</t>
  </si>
  <si>
    <t>S-204</t>
  </si>
  <si>
    <t>S-304</t>
  </si>
  <si>
    <t>S-404</t>
  </si>
  <si>
    <t>S-504</t>
  </si>
  <si>
    <t>S-604</t>
  </si>
  <si>
    <t>S-804</t>
  </si>
  <si>
    <t>S-904</t>
  </si>
  <si>
    <t>T-101</t>
  </si>
  <si>
    <t>T-201</t>
  </si>
  <si>
    <t>T-301</t>
  </si>
  <si>
    <t>T-401</t>
  </si>
  <si>
    <t>T-501</t>
  </si>
  <si>
    <t>T-601</t>
  </si>
  <si>
    <t>T-701</t>
  </si>
  <si>
    <t>T-801</t>
  </si>
  <si>
    <t>T-901</t>
  </si>
  <si>
    <t>T-102</t>
  </si>
  <si>
    <t>T-202</t>
  </si>
  <si>
    <t>T-302</t>
  </si>
  <si>
    <t>T-402</t>
  </si>
  <si>
    <t>T-502</t>
  </si>
  <si>
    <t>T-602</t>
  </si>
  <si>
    <t>T-802</t>
  </si>
  <si>
    <t>T-902</t>
  </si>
  <si>
    <t>T-103</t>
  </si>
  <si>
    <t>T-203</t>
  </si>
  <si>
    <t>T-303</t>
  </si>
  <si>
    <t>T-403</t>
  </si>
  <si>
    <t>T-503</t>
  </si>
  <si>
    <t>T-603</t>
  </si>
  <si>
    <t>T-803</t>
  </si>
  <si>
    <t>T-903</t>
  </si>
  <si>
    <t>T-104</t>
  </si>
  <si>
    <t>T-204</t>
  </si>
  <si>
    <t>T-304</t>
  </si>
  <si>
    <t>T-404</t>
  </si>
  <si>
    <t>T-504</t>
  </si>
  <si>
    <t>T-604</t>
  </si>
  <si>
    <t>T-804</t>
  </si>
  <si>
    <t>T-904</t>
  </si>
  <si>
    <t>U-101</t>
  </si>
  <si>
    <t>U-201</t>
  </si>
  <si>
    <t>U-301</t>
  </si>
  <si>
    <t>U-401</t>
  </si>
  <si>
    <t>U-501</t>
  </si>
  <si>
    <t>U-601</t>
  </si>
  <si>
    <t>U-701</t>
  </si>
  <si>
    <t>U-801</t>
  </si>
  <si>
    <t>U-901</t>
  </si>
  <si>
    <t>U-102</t>
  </si>
  <si>
    <t>U-202</t>
  </si>
  <si>
    <t>U-302</t>
  </si>
  <si>
    <t>U-402</t>
  </si>
  <si>
    <t>U-502</t>
  </si>
  <si>
    <t>U-602</t>
  </si>
  <si>
    <t>U-802</t>
  </si>
  <si>
    <t>U-902</t>
  </si>
  <si>
    <t>U-103</t>
  </si>
  <si>
    <t>U-203</t>
  </si>
  <si>
    <t>U-303</t>
  </si>
  <si>
    <t>U-403</t>
  </si>
  <si>
    <t>U-503</t>
  </si>
  <si>
    <t>U-603</t>
  </si>
  <si>
    <t>U-803</t>
  </si>
  <si>
    <t>U-903</t>
  </si>
  <si>
    <t>U-104</t>
  </si>
  <si>
    <t>U-204</t>
  </si>
  <si>
    <t>U-304</t>
  </si>
  <si>
    <t>U-404</t>
  </si>
  <si>
    <t>U-504</t>
  </si>
  <si>
    <t>U-604</t>
  </si>
  <si>
    <t>U-804</t>
  </si>
  <si>
    <t>U-904</t>
  </si>
  <si>
    <t>V-101</t>
  </si>
  <si>
    <t>V-201</t>
  </si>
  <si>
    <t>V-301</t>
  </si>
  <si>
    <t>V-401</t>
  </si>
  <si>
    <t>V-501</t>
  </si>
  <si>
    <t>V-601</t>
  </si>
  <si>
    <t>V-701</t>
  </si>
  <si>
    <t>V-801</t>
  </si>
  <si>
    <t>V-901</t>
  </si>
  <si>
    <t>V-102</t>
  </si>
  <si>
    <t>V-202</t>
  </si>
  <si>
    <t>V-302</t>
  </si>
  <si>
    <t>V-402</t>
  </si>
  <si>
    <t>V-502</t>
  </si>
  <si>
    <t>V-602</t>
  </si>
  <si>
    <t>V-802</t>
  </si>
  <si>
    <t>V-902</t>
  </si>
  <si>
    <t>V-103</t>
  </si>
  <si>
    <t>V-203</t>
  </si>
  <si>
    <t>V-303</t>
  </si>
  <si>
    <t>V-403</t>
  </si>
  <si>
    <t>V-503</t>
  </si>
  <si>
    <t>V-603</t>
  </si>
  <si>
    <t>V-803</t>
  </si>
  <si>
    <t>V-903</t>
  </si>
  <si>
    <t>V-104</t>
  </si>
  <si>
    <t>V-204</t>
  </si>
  <si>
    <t>V-304</t>
  </si>
  <si>
    <t>V-404</t>
  </si>
  <si>
    <t>V-504</t>
  </si>
  <si>
    <t>V-604</t>
  </si>
  <si>
    <t>V-804</t>
  </si>
  <si>
    <t>V-904</t>
  </si>
  <si>
    <t>W-101</t>
  </si>
  <si>
    <t>W-201</t>
  </si>
  <si>
    <t>W-301</t>
  </si>
  <si>
    <t>W-401</t>
  </si>
  <si>
    <t>W-501</t>
  </si>
  <si>
    <t>W-601</t>
  </si>
  <si>
    <t>W-701</t>
  </si>
  <si>
    <t>W-801</t>
  </si>
  <si>
    <t>W-901</t>
  </si>
  <si>
    <t>W-102</t>
  </si>
  <si>
    <t>W-202</t>
  </si>
  <si>
    <t>W-302</t>
  </si>
  <si>
    <t>W-402</t>
  </si>
  <si>
    <t>W-502</t>
  </si>
  <si>
    <t>W-602</t>
  </si>
  <si>
    <t>W-802</t>
  </si>
  <si>
    <t>W-902</t>
  </si>
  <si>
    <t>W-103</t>
  </si>
  <si>
    <t>W-203</t>
  </si>
  <si>
    <t>W-303</t>
  </si>
  <si>
    <t>W-403</t>
  </si>
  <si>
    <t>W-503</t>
  </si>
  <si>
    <t>W-603</t>
  </si>
  <si>
    <t>W-803</t>
  </si>
  <si>
    <t>W-903</t>
  </si>
  <si>
    <t>W-104</t>
  </si>
  <si>
    <t>W-204</t>
  </si>
  <si>
    <t>W-304</t>
  </si>
  <si>
    <t>W-404</t>
  </si>
  <si>
    <t>W-504</t>
  </si>
  <si>
    <t>W-604</t>
  </si>
  <si>
    <t>W-804</t>
  </si>
  <si>
    <t>W-904</t>
  </si>
  <si>
    <t>X-101</t>
  </si>
  <si>
    <t>X-201</t>
  </si>
  <si>
    <t>X-301</t>
  </si>
  <si>
    <t>X-401</t>
  </si>
  <si>
    <t>X-501</t>
  </si>
  <si>
    <t>X-601</t>
  </si>
  <si>
    <t>X-701</t>
  </si>
  <si>
    <t>X-801</t>
  </si>
  <si>
    <t>X-901</t>
  </si>
  <si>
    <t>X-102</t>
  </si>
  <si>
    <t>X-202</t>
  </si>
  <si>
    <t>X-302</t>
  </si>
  <si>
    <t>X-402</t>
  </si>
  <si>
    <t>X-502</t>
  </si>
  <si>
    <t>X-602</t>
  </si>
  <si>
    <t>X-802</t>
  </si>
  <si>
    <t>X-902</t>
  </si>
  <si>
    <t>X-103</t>
  </si>
  <si>
    <t>X-203</t>
  </si>
  <si>
    <t>X-303</t>
  </si>
  <si>
    <t>X-403</t>
  </si>
  <si>
    <t>X-503</t>
  </si>
  <si>
    <t>X-603</t>
  </si>
  <si>
    <t>X-803</t>
  </si>
  <si>
    <t>X-903</t>
  </si>
  <si>
    <t>X-104</t>
  </si>
  <si>
    <t>X-204</t>
  </si>
  <si>
    <t>X-304</t>
  </si>
  <si>
    <t>X-404</t>
  </si>
  <si>
    <t>X-504</t>
  </si>
  <si>
    <t>X-604</t>
  </si>
  <si>
    <t>X-804</t>
  </si>
  <si>
    <t>X-904</t>
  </si>
  <si>
    <t>Y-101</t>
  </si>
  <si>
    <t>Y-201</t>
  </si>
  <si>
    <t>Y-301</t>
  </si>
  <si>
    <t>Y-401</t>
  </si>
  <si>
    <t>Y-501</t>
  </si>
  <si>
    <t>Y-601</t>
  </si>
  <si>
    <t>Y-701</t>
  </si>
  <si>
    <t>Y-801</t>
  </si>
  <si>
    <t>Y-901</t>
  </si>
  <si>
    <t>Y-102</t>
  </si>
  <si>
    <t>Y-202</t>
  </si>
  <si>
    <t>Y-302</t>
  </si>
  <si>
    <t>Y-402</t>
  </si>
  <si>
    <t>Y-502</t>
  </si>
  <si>
    <t>Y-602</t>
  </si>
  <si>
    <t>Y-802</t>
  </si>
  <si>
    <t>Y-902</t>
  </si>
  <si>
    <t>Y-103</t>
  </si>
  <si>
    <t>Y-203</t>
  </si>
  <si>
    <t>Y-303</t>
  </si>
  <si>
    <t>Y-403</t>
  </si>
  <si>
    <t>Y-503</t>
  </si>
  <si>
    <t>Y-603</t>
  </si>
  <si>
    <t>Y-803</t>
  </si>
  <si>
    <t>Y-903</t>
  </si>
  <si>
    <t>Y-104</t>
  </si>
  <si>
    <t>Y-204</t>
  </si>
  <si>
    <t>Y-304</t>
  </si>
  <si>
    <t>Y-404</t>
  </si>
  <si>
    <t>Y-504</t>
  </si>
  <si>
    <t>Y-604</t>
  </si>
  <si>
    <t>Y-804</t>
  </si>
  <si>
    <t>Y-904</t>
  </si>
  <si>
    <t>Z-101</t>
  </si>
  <si>
    <t>Z-201</t>
  </si>
  <si>
    <t>Z-301</t>
  </si>
  <si>
    <t>Z-401</t>
  </si>
  <si>
    <t>Z-501</t>
  </si>
  <si>
    <t>Z-601</t>
  </si>
  <si>
    <t>Z-701</t>
  </si>
  <si>
    <t>Z-801</t>
  </si>
  <si>
    <t>Z-901</t>
  </si>
  <si>
    <t>Z-102</t>
  </si>
  <si>
    <t>Z-202</t>
  </si>
  <si>
    <t>Z-302</t>
  </si>
  <si>
    <t>Z-402</t>
  </si>
  <si>
    <t>Z-502</t>
  </si>
  <si>
    <t>Z-602</t>
  </si>
  <si>
    <t>Z-802</t>
  </si>
  <si>
    <t>Z-902</t>
  </si>
  <si>
    <t>Z-103</t>
  </si>
  <si>
    <t>Z-203</t>
  </si>
  <si>
    <t>Z-303</t>
  </si>
  <si>
    <t>Z-403</t>
  </si>
  <si>
    <t>Z-503</t>
  </si>
  <si>
    <t>Z-603</t>
  </si>
  <si>
    <t>Z-803</t>
  </si>
  <si>
    <t>Z-903</t>
  </si>
  <si>
    <t>Z-104</t>
  </si>
  <si>
    <t>Z-204</t>
  </si>
  <si>
    <t>Z-304</t>
  </si>
  <si>
    <t>Z-404</t>
  </si>
  <si>
    <t>Z-504</t>
  </si>
  <si>
    <t>Z-604</t>
  </si>
  <si>
    <t>Z-804</t>
  </si>
  <si>
    <t>Z-904</t>
  </si>
  <si>
    <t>AA-101</t>
  </si>
  <si>
    <t>AA-201</t>
  </si>
  <si>
    <t>AA-301</t>
  </si>
  <si>
    <t>AA-401</t>
  </si>
  <si>
    <t>AA-501</t>
  </si>
  <si>
    <t>AA-601</t>
  </si>
  <si>
    <t>AA-701</t>
  </si>
  <si>
    <t>AA-801</t>
  </si>
  <si>
    <t>AA-901</t>
  </si>
  <si>
    <t>AA-102</t>
  </si>
  <si>
    <t>AA-202</t>
  </si>
  <si>
    <t>AA-302</t>
  </si>
  <si>
    <t>AA-402</t>
  </si>
  <si>
    <t>AA-502</t>
  </si>
  <si>
    <t>AA-602</t>
  </si>
  <si>
    <t>AA-802</t>
  </si>
  <si>
    <t>AA-902</t>
  </si>
  <si>
    <t>AA-103</t>
  </si>
  <si>
    <t>AA-203</t>
  </si>
  <si>
    <t>AA-303</t>
  </si>
  <si>
    <t>AA-403</t>
  </si>
  <si>
    <t>AA-503</t>
  </si>
  <si>
    <t>AA-603</t>
  </si>
  <si>
    <t>AA-803</t>
  </si>
  <si>
    <t>AA-903</t>
  </si>
  <si>
    <t>AA-104</t>
  </si>
  <si>
    <t>AA-204</t>
  </si>
  <si>
    <t>AA-304</t>
  </si>
  <si>
    <t>AA-404</t>
  </si>
  <si>
    <t>AA-504</t>
  </si>
  <si>
    <t>AA-604</t>
  </si>
  <si>
    <t>AA-804</t>
  </si>
  <si>
    <t>AA-904</t>
  </si>
  <si>
    <t>BB-101</t>
  </si>
  <si>
    <t>BB-201</t>
  </si>
  <si>
    <t>BB-301</t>
  </si>
  <si>
    <t>BB-401</t>
  </si>
  <si>
    <t>BB-501</t>
  </si>
  <si>
    <t>BB-601</t>
  </si>
  <si>
    <t>BB-701</t>
  </si>
  <si>
    <t>BB-801</t>
  </si>
  <si>
    <t>BB-901</t>
  </si>
  <si>
    <t>BB-102</t>
  </si>
  <si>
    <t>BB-202</t>
  </si>
  <si>
    <t>BB-302</t>
  </si>
  <si>
    <t>BB-402</t>
  </si>
  <si>
    <t>BB-502</t>
  </si>
  <si>
    <t>BB-602</t>
  </si>
  <si>
    <t>BB-802</t>
  </si>
  <si>
    <t>BB-902</t>
  </si>
  <si>
    <t>BB-103</t>
  </si>
  <si>
    <t>BB-203</t>
  </si>
  <si>
    <t>BB-303</t>
  </si>
  <si>
    <t>BB-403</t>
  </si>
  <si>
    <t>BB-503</t>
  </si>
  <si>
    <t>BB-603</t>
  </si>
  <si>
    <t>BB-803</t>
  </si>
  <si>
    <t>BB-903</t>
  </si>
  <si>
    <t>BB-104</t>
  </si>
  <si>
    <t>BB-204</t>
  </si>
  <si>
    <t>BB-304</t>
  </si>
  <si>
    <t>BB-404</t>
  </si>
  <si>
    <t>BB-504</t>
  </si>
  <si>
    <t>BB-604</t>
  </si>
  <si>
    <t>BB-804</t>
  </si>
  <si>
    <t>BB-904</t>
  </si>
  <si>
    <t>CC-101</t>
  </si>
  <si>
    <t>CC-201</t>
  </si>
  <si>
    <t>CC-301</t>
  </si>
  <si>
    <t>CC-401</t>
  </si>
  <si>
    <t>CC-501</t>
  </si>
  <si>
    <t>CC-601</t>
  </si>
  <si>
    <t>CC-701</t>
  </si>
  <si>
    <t>CC-801</t>
  </si>
  <si>
    <t>CC-901</t>
  </si>
  <si>
    <t>CC-102</t>
  </si>
  <si>
    <t>CC-202</t>
  </si>
  <si>
    <t>CC-302</t>
  </si>
  <si>
    <t>CC-402</t>
  </si>
  <si>
    <t>CC-502</t>
  </si>
  <si>
    <t>CC-602</t>
  </si>
  <si>
    <t>CC-802</t>
  </si>
  <si>
    <t>CC-902</t>
  </si>
  <si>
    <t>CC-103</t>
  </si>
  <si>
    <t>CC-203</t>
  </si>
  <si>
    <t>CC-303</t>
  </si>
  <si>
    <t>CC-403</t>
  </si>
  <si>
    <t>CC-503</t>
  </si>
  <si>
    <t>CC-603</t>
  </si>
  <si>
    <t>CC-803</t>
  </si>
  <si>
    <t>CC-903</t>
  </si>
  <si>
    <t>CC-104</t>
  </si>
  <si>
    <t>CC-204</t>
  </si>
  <si>
    <t>CC-304</t>
  </si>
  <si>
    <t>CC-404</t>
  </si>
  <si>
    <t>CC-504</t>
  </si>
  <si>
    <t>CC-604</t>
  </si>
  <si>
    <t>CC-804</t>
  </si>
  <si>
    <t>CC-904</t>
  </si>
  <si>
    <t>DD-101</t>
  </si>
  <si>
    <t>DD-201</t>
  </si>
  <si>
    <t>DD-301</t>
  </si>
  <si>
    <t>DD-401</t>
  </si>
  <si>
    <t>DD-501</t>
  </si>
  <si>
    <t>DD-601</t>
  </si>
  <si>
    <t>DD-701</t>
  </si>
  <si>
    <t>DD-801</t>
  </si>
  <si>
    <t>DD-901</t>
  </si>
  <si>
    <t>DD-102</t>
  </si>
  <si>
    <t>DD-202</t>
  </si>
  <si>
    <t>DD-302</t>
  </si>
  <si>
    <t>DD-402</t>
  </si>
  <si>
    <t>DD-502</t>
  </si>
  <si>
    <t>DD-602</t>
  </si>
  <si>
    <t>DD-802</t>
  </si>
  <si>
    <t>DD-902</t>
  </si>
  <si>
    <t>DD-103</t>
  </si>
  <si>
    <t>DD-203</t>
  </si>
  <si>
    <t>DD-303</t>
  </si>
  <si>
    <t>DD-403</t>
  </si>
  <si>
    <t>DD-503</t>
  </si>
  <si>
    <t>DD-603</t>
  </si>
  <si>
    <t>DD-803</t>
  </si>
  <si>
    <t>DD-903</t>
  </si>
  <si>
    <t>DD-104</t>
  </si>
  <si>
    <t>DD-204</t>
  </si>
  <si>
    <t>DD-304</t>
  </si>
  <si>
    <t>DD-404</t>
  </si>
  <si>
    <t>DD-504</t>
  </si>
  <si>
    <t>DD-604</t>
  </si>
  <si>
    <t>DD-804</t>
  </si>
  <si>
    <t>DD-904</t>
  </si>
  <si>
    <t>EE-101</t>
  </si>
  <si>
    <t>EE-201</t>
  </si>
  <si>
    <t>EE-301</t>
  </si>
  <si>
    <t>EE-401</t>
  </si>
  <si>
    <t>EE-501</t>
  </si>
  <si>
    <t>EE-601</t>
  </si>
  <si>
    <t>EE-701</t>
  </si>
  <si>
    <t>EE-801</t>
  </si>
  <si>
    <t>EE-901</t>
  </si>
  <si>
    <t>EE-102</t>
  </si>
  <si>
    <t>EE-202</t>
  </si>
  <si>
    <t>EE-302</t>
  </si>
  <si>
    <t>EE-402</t>
  </si>
  <si>
    <t>EE-502</t>
  </si>
  <si>
    <t>EE-602</t>
  </si>
  <si>
    <t>EE-802</t>
  </si>
  <si>
    <t>EE-902</t>
  </si>
  <si>
    <t>EE-103</t>
  </si>
  <si>
    <t>EE-203</t>
  </si>
  <si>
    <t>EE-303</t>
  </si>
  <si>
    <t>EE-403</t>
  </si>
  <si>
    <t>EE-503</t>
  </si>
  <si>
    <t>EE-603</t>
  </si>
  <si>
    <t>EE-803</t>
  </si>
  <si>
    <t>EE-903</t>
  </si>
  <si>
    <t>EE-104</t>
  </si>
  <si>
    <t>EE-204</t>
  </si>
  <si>
    <t>EE-304</t>
  </si>
  <si>
    <t>EE-404</t>
  </si>
  <si>
    <t>EE-504</t>
  </si>
  <si>
    <t>EE-604</t>
  </si>
  <si>
    <t>EE-804</t>
  </si>
  <si>
    <t>EE-904</t>
  </si>
  <si>
    <t>FF-101</t>
  </si>
  <si>
    <t>FF-201</t>
  </si>
  <si>
    <t>FF-301</t>
  </si>
  <si>
    <t>FF-401</t>
  </si>
  <si>
    <t>FF-501</t>
  </si>
  <si>
    <t>FF-601</t>
  </si>
  <si>
    <t>FF-701</t>
  </si>
  <si>
    <t>FF-801</t>
  </si>
  <si>
    <t>FF-901</t>
  </si>
  <si>
    <t>FF-102</t>
  </si>
  <si>
    <t>FF-202</t>
  </si>
  <si>
    <t>FF-302</t>
  </si>
  <si>
    <t>FF-402</t>
  </si>
  <si>
    <t>FF-502</t>
  </si>
  <si>
    <t>FF-602</t>
  </si>
  <si>
    <t>FF-802</t>
  </si>
  <si>
    <t>FF-902</t>
  </si>
  <si>
    <t>FF-103</t>
  </si>
  <si>
    <t>FF-203</t>
  </si>
  <si>
    <t>FF-303</t>
  </si>
  <si>
    <t>FF-403</t>
  </si>
  <si>
    <t>FF-503</t>
  </si>
  <si>
    <t>FF-603</t>
  </si>
  <si>
    <t>FF-803</t>
  </si>
  <si>
    <t>FF-903</t>
  </si>
  <si>
    <t>FF-104</t>
  </si>
  <si>
    <t>FF-204</t>
  </si>
  <si>
    <t>FF-304</t>
  </si>
  <si>
    <t>FF-404</t>
  </si>
  <si>
    <t>FF-504</t>
  </si>
  <si>
    <t>FF-604</t>
  </si>
  <si>
    <t>FF-804</t>
  </si>
  <si>
    <t>FF-904</t>
  </si>
  <si>
    <t>GG-101</t>
  </si>
  <si>
    <t>GG-201</t>
  </si>
  <si>
    <t>GG-301</t>
  </si>
  <si>
    <t>GG-401</t>
  </si>
  <si>
    <t>GG-501</t>
  </si>
  <si>
    <t>GG-601</t>
  </si>
  <si>
    <t>GG-701</t>
  </si>
  <si>
    <t>GG-801</t>
  </si>
  <si>
    <t>GG-901</t>
  </si>
  <si>
    <t>GG-102</t>
  </si>
  <si>
    <t>GG-202</t>
  </si>
  <si>
    <t>GG-302</t>
  </si>
  <si>
    <t>GG-402</t>
  </si>
  <si>
    <t>GG-502</t>
  </si>
  <si>
    <t>GG-602</t>
  </si>
  <si>
    <t>GG-802</t>
  </si>
  <si>
    <t>GG-902</t>
  </si>
  <si>
    <t>GG-103</t>
  </si>
  <si>
    <t>GG-203</t>
  </si>
  <si>
    <t>GG-303</t>
  </si>
  <si>
    <t>GG-403</t>
  </si>
  <si>
    <t>GG-503</t>
  </si>
  <si>
    <t>GG-603</t>
  </si>
  <si>
    <t>GG-803</t>
  </si>
  <si>
    <t>GG-903</t>
  </si>
  <si>
    <t>GG-104</t>
  </si>
  <si>
    <t>GG-204</t>
  </si>
  <si>
    <t>GG-304</t>
  </si>
  <si>
    <t>GG-404</t>
  </si>
  <si>
    <t>GG-504</t>
  </si>
  <si>
    <t>GG-604</t>
  </si>
  <si>
    <t>GG-804</t>
  </si>
  <si>
    <t>GG-904</t>
  </si>
  <si>
    <t>HH-101</t>
  </si>
  <si>
    <t>HH-201</t>
  </si>
  <si>
    <t>HH-301</t>
  </si>
  <si>
    <t>HH-401</t>
  </si>
  <si>
    <t>HH-501</t>
  </si>
  <si>
    <t>HH-601</t>
  </si>
  <si>
    <t>HH-701</t>
  </si>
  <si>
    <t>HH-801</t>
  </si>
  <si>
    <t>HH-901</t>
  </si>
  <si>
    <t>HH-102</t>
  </si>
  <si>
    <t>HH-202</t>
  </si>
  <si>
    <t>HH-302</t>
  </si>
  <si>
    <t>HH-402</t>
  </si>
  <si>
    <t>HH-502</t>
  </si>
  <si>
    <t>HH-602</t>
  </si>
  <si>
    <t>HH-802</t>
  </si>
  <si>
    <t>HH-902</t>
  </si>
  <si>
    <t>HH-103</t>
  </si>
  <si>
    <t>HH-203</t>
  </si>
  <si>
    <t>HH-303</t>
  </si>
  <si>
    <t>HH-403</t>
  </si>
  <si>
    <t>HH-503</t>
  </si>
  <si>
    <t>HH-603</t>
  </si>
  <si>
    <t>HH-803</t>
  </si>
  <si>
    <t>HH-903</t>
  </si>
  <si>
    <t>HH-104</t>
  </si>
  <si>
    <t>HH-204</t>
  </si>
  <si>
    <t>HH-304</t>
  </si>
  <si>
    <t>HH-404</t>
  </si>
  <si>
    <t>HH-504</t>
  </si>
  <si>
    <t>HH-604</t>
  </si>
  <si>
    <t>HH-804</t>
  </si>
  <si>
    <t>HH-904</t>
  </si>
  <si>
    <t>Sweepstakes</t>
  </si>
  <si>
    <t>Humorous</t>
  </si>
  <si>
    <t>Dramatic</t>
  </si>
  <si>
    <t>Classical</t>
  </si>
  <si>
    <t>Contemporary</t>
  </si>
  <si>
    <t>Musical</t>
  </si>
  <si>
    <t>Costume</t>
  </si>
  <si>
    <t>Scenic</t>
  </si>
  <si>
    <t>Total Medals</t>
  </si>
  <si>
    <t>One Act</t>
  </si>
  <si>
    <t>Average</t>
  </si>
  <si>
    <t>Total</t>
  </si>
  <si>
    <t>Rank</t>
  </si>
  <si>
    <t>Lowest</t>
  </si>
  <si>
    <t>Penalty</t>
  </si>
  <si>
    <t>Points</t>
  </si>
  <si>
    <t>Place</t>
  </si>
  <si>
    <t>Round 1</t>
  </si>
  <si>
    <t>Round 2</t>
  </si>
  <si>
    <t>Round 3</t>
  </si>
  <si>
    <t>Time</t>
  </si>
  <si>
    <t>Finalists</t>
  </si>
  <si>
    <t>Judge 1</t>
  </si>
  <si>
    <t>Judge 2</t>
  </si>
  <si>
    <t>Judge 3</t>
  </si>
  <si>
    <t>Score</t>
  </si>
  <si>
    <t>Violations</t>
  </si>
  <si>
    <t>One-Act</t>
  </si>
  <si>
    <t>Percentage to Receive a Superior Medal</t>
  </si>
  <si>
    <t>Time Violations to Disqualify - IEs</t>
  </si>
  <si>
    <t>Penalty Points for Time Violation - One Act</t>
  </si>
  <si>
    <t>Penalty Points for Time Violation - IE</t>
  </si>
  <si>
    <t>Total Rank - IEs</t>
  </si>
  <si>
    <t>Total Rank - Tech IEs</t>
  </si>
  <si>
    <t>Total Score - IEs</t>
  </si>
  <si>
    <t>Total Rank - IE Finals</t>
  </si>
  <si>
    <t>Total Rank - One Act</t>
  </si>
  <si>
    <t>Total Score - One 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</si>
</sst>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sz val="24"/>
      <color theme="1"/>
      <name val="Calibri"/>
      <family val="2"/>
      <scheme val="minor"/>
    </font>
    <font>
      <sz val="24"/>
      <name val="Calibri"/>
      <family val="2"/>
      <scheme val="minor"/>
    </font>
    <font>
      <sz val="12"/>
      <name val="Calibri"/>
      <family val="2"/>
      <scheme val="minor"/>
    </font>
    <font>
      <b/>
      <sz val="12"/>
      <color theme="1"/>
      <name val="Calibri"/>
      <family val="2"/>
      <scheme val="minor"/>
    </font>
    <font>
      <sz val="12"/>
      <color theme="0"/>
      <name val="Calibri"/>
      <family val="2"/>
      <scheme val="minor"/>
    </font>
    <font>
      <sz val="36"/>
      <color theme="1"/>
      <name val="Calibri"/>
      <family val="2"/>
      <scheme val="minor"/>
    </font>
    <font>
      <sz val="11"/>
      <color rgb="FF3F3F76"/>
      <name val="Calibri"/>
      <family val="2"/>
      <scheme val="minor"/>
    </font>
    <font>
      <sz val="24"/>
      <color rgb="FF3F3F76"/>
      <name val="Calibri"/>
      <family val="2"/>
      <scheme val="minor"/>
    </font>
    <font>
      <sz val="12"/>
      <color theme="3" tint="0.499984740745262"/>
      <name val="Calibri"/>
      <family val="2"/>
      <scheme val="minor"/>
    </font>
    <font>
      <u/>
      <sz val="12"/>
      <color theme="10"/>
      <name val="Calibri"/>
      <family val="2"/>
      <scheme val="minor"/>
    </font>
    <font>
      <b/>
      <sz val="36"/>
      <color theme="1"/>
      <name val="Calibri"/>
      <family val="2"/>
      <scheme val="minor"/>
    </font>
    <font>
      <sz val="14"/>
      <color theme="1"/>
      <name val="Calibri"/>
      <family val="2"/>
    </font>
    <font>
      <sz val="14"/>
      <color theme="1"/>
      <name val="Calibri"/>
      <family val="2"/>
      <scheme val="minor"/>
    </font>
    <font>
      <sz val="14"/>
      <color rgb="FF000000"/>
      <name val="Calibri"/>
      <family val="2"/>
      <scheme val="minor"/>
    </font>
    <font>
      <sz val="12"/>
      <color theme="0" tint="-4.9989318521683403E-2"/>
      <name val="Calibri"/>
      <family val="2"/>
      <scheme val="minor"/>
    </font>
    <font>
      <b/>
      <sz val="12"/>
      <name val="Calibri"/>
      <family val="2"/>
      <scheme val="minor"/>
    </font>
    <font>
      <sz val="12"/>
      <color rgb="FF000000"/>
      <name val="Calibri"/>
      <family val="2"/>
      <scheme val="minor"/>
    </font>
    <font>
      <i/>
      <sz val="14"/>
      <color theme="1"/>
      <name val="Calibri"/>
      <family val="2"/>
    </font>
    <font>
      <sz val="12"/>
      <color theme="1"/>
      <name val="Calibri"/>
      <family val="2"/>
      <scheme val="minor"/>
    </font>
    <font>
      <u/>
      <sz val="14"/>
      <color theme="10"/>
      <name val="Calibri"/>
      <family val="2"/>
      <scheme val="minor"/>
    </font>
  </fonts>
  <fills count="28">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rgb="FFFFCC99"/>
      </patternFill>
    </fill>
    <fill>
      <patternFill patternType="solid">
        <fgColor theme="7"/>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theme="0" tint="-0.14999847407452621"/>
        <bgColor indexed="64"/>
      </patternFill>
    </fill>
    <fill>
      <patternFill patternType="solid">
        <fgColor rgb="FFF2EADD"/>
        <bgColor rgb="FF000000"/>
      </patternFill>
    </fill>
    <fill>
      <patternFill patternType="solid">
        <fgColor rgb="FFDFD8E7"/>
        <bgColor rgb="FF000000"/>
      </patternFill>
    </fill>
    <fill>
      <patternFill patternType="solid">
        <fgColor rgb="FFD9EAD5"/>
        <bgColor rgb="FF000000"/>
      </patternFill>
    </fill>
    <fill>
      <patternFill patternType="solid">
        <fgColor rgb="FFC4E1F2"/>
        <bgColor rgb="FF000000"/>
      </patternFill>
    </fill>
    <fill>
      <patternFill patternType="solid">
        <fgColor rgb="FFF2CCD0"/>
        <bgColor rgb="FF000000"/>
      </patternFill>
    </fill>
    <fill>
      <patternFill patternType="solid">
        <fgColor rgb="FFFDE4CC"/>
        <bgColor rgb="FF000000"/>
      </patternFill>
    </fill>
    <fill>
      <patternFill patternType="solid">
        <fgColor rgb="FFE3DED1"/>
        <bgColor rgb="FF000000"/>
      </patternFill>
    </fill>
    <fill>
      <patternFill patternType="solid">
        <fgColor rgb="FFF2F2F2"/>
        <bgColor rgb="FF000000"/>
      </patternFill>
    </fill>
  </fills>
  <borders count="95">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right style="thin">
        <color theme="3" tint="0.749992370372631"/>
      </right>
      <top/>
      <bottom style="thin">
        <color theme="3" tint="0.749992370372631"/>
      </bottom>
      <diagonal/>
    </border>
    <border>
      <left/>
      <right style="thin">
        <color theme="3" tint="0.749992370372631"/>
      </right>
      <top style="thin">
        <color theme="3" tint="0.749992370372631"/>
      </top>
      <bottom style="thin">
        <color theme="3" tint="0.749992370372631"/>
      </bottom>
      <diagonal/>
    </border>
    <border>
      <left style="thin">
        <color theme="3" tint="0.749992370372631"/>
      </left>
      <right style="thin">
        <color indexed="64"/>
      </right>
      <top style="thin">
        <color theme="3" tint="0.749992370372631"/>
      </top>
      <bottom style="thin">
        <color theme="3" tint="0.749992370372631"/>
      </bottom>
      <diagonal/>
    </border>
    <border>
      <left style="thin">
        <color theme="3" tint="0.749992370372631"/>
      </left>
      <right style="thin">
        <color indexed="64"/>
      </right>
      <top/>
      <bottom style="thin">
        <color theme="3" tint="0.749992370372631"/>
      </bottom>
      <diagonal/>
    </border>
    <border>
      <left style="thin">
        <color theme="3" tint="0.749992370372631"/>
      </left>
      <right/>
      <top style="thin">
        <color theme="3" tint="0.749992370372631"/>
      </top>
      <bottom style="thin">
        <color theme="3" tint="0.749992370372631"/>
      </bottom>
      <diagonal/>
    </border>
    <border>
      <left style="thin">
        <color indexed="64"/>
      </left>
      <right style="thin">
        <color theme="3" tint="0.749992370372631"/>
      </right>
      <top style="thin">
        <color theme="3" tint="0.749992370372631"/>
      </top>
      <bottom style="thin">
        <color theme="3" tint="0.749992370372631"/>
      </bottom>
      <diagonal/>
    </border>
    <border>
      <left/>
      <right/>
      <top style="thin">
        <color theme="3" tint="0.749992370372631"/>
      </top>
      <bottom/>
      <diagonal/>
    </border>
    <border>
      <left/>
      <right style="thin">
        <color indexed="64"/>
      </right>
      <top style="thin">
        <color theme="3" tint="0.749992370372631"/>
      </top>
      <bottom style="thin">
        <color theme="3" tint="0.749992370372631"/>
      </bottom>
      <diagonal/>
    </border>
    <border>
      <left style="thin">
        <color theme="3" tint="0.749992370372631"/>
      </left>
      <right/>
      <top/>
      <bottom style="thin">
        <color theme="3" tint="0.749992370372631"/>
      </bottom>
      <diagonal/>
    </border>
    <border>
      <left style="thin">
        <color indexed="64"/>
      </left>
      <right style="thin">
        <color theme="3" tint="0.749992370372631"/>
      </right>
      <top/>
      <bottom style="thin">
        <color theme="3" tint="0.749992370372631"/>
      </bottom>
      <diagonal/>
    </border>
    <border>
      <left style="thin">
        <color indexed="64"/>
      </left>
      <right style="thin">
        <color indexed="64"/>
      </right>
      <top/>
      <bottom style="medium">
        <color indexed="64"/>
      </bottom>
      <diagonal/>
    </border>
    <border>
      <left/>
      <right/>
      <top style="thin">
        <color theme="3" tint="0.749992370372631"/>
      </top>
      <bottom style="thin">
        <color theme="3" tint="0.749992370372631"/>
      </bottom>
      <diagonal/>
    </border>
    <border>
      <left style="thin">
        <color indexed="64"/>
      </left>
      <right style="thin">
        <color theme="3" tint="0.749992370372631"/>
      </right>
      <top style="thin">
        <color theme="3" tint="0.749992370372631"/>
      </top>
      <bottom/>
      <diagonal/>
    </border>
    <border>
      <left style="thin">
        <color theme="3" tint="0.749992370372631"/>
      </left>
      <right style="thin">
        <color indexed="64"/>
      </right>
      <top style="thin">
        <color theme="3" tint="0.749992370372631"/>
      </top>
      <bottom/>
      <diagonal/>
    </border>
    <border>
      <left/>
      <right/>
      <top/>
      <bottom style="thin">
        <color theme="3" tint="0.749992370372631"/>
      </bottom>
      <diagonal/>
    </border>
    <border>
      <left style="thin">
        <color indexed="64"/>
      </left>
      <right style="thin">
        <color indexed="64"/>
      </right>
      <top/>
      <bottom style="thin">
        <color theme="3" tint="0.749992370372631"/>
      </bottom>
      <diagonal/>
    </border>
    <border>
      <left/>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thin">
        <color theme="3" tint="0.749992370372631"/>
      </left>
      <right style="thin">
        <color indexed="64"/>
      </right>
      <top style="medium">
        <color indexed="64"/>
      </top>
      <bottom/>
      <diagonal/>
    </border>
    <border>
      <left style="thin">
        <color theme="3" tint="0.749992370372631"/>
      </left>
      <right style="thin">
        <color indexed="64"/>
      </right>
      <top/>
      <bottom/>
      <diagonal/>
    </border>
    <border>
      <left style="thin">
        <color indexed="64"/>
      </left>
      <right/>
      <top style="thin">
        <color theme="3" tint="0.749992370372631"/>
      </top>
      <bottom style="thin">
        <color theme="3" tint="0.749992370372631"/>
      </bottom>
      <diagonal/>
    </border>
    <border>
      <left style="thin">
        <color theme="3" tint="0.749992370372631"/>
      </left>
      <right style="thin">
        <color theme="3" tint="0.749992370372631"/>
      </right>
      <top style="thin">
        <color theme="3" tint="0.749992370372631"/>
      </top>
      <bottom style="thin">
        <color theme="3" tint="0.749992370372631"/>
      </bottom>
      <diagonal/>
    </border>
    <border>
      <left style="thin">
        <color indexed="64"/>
      </left>
      <right/>
      <top/>
      <bottom style="thin">
        <color theme="3" tint="0.749992370372631"/>
      </bottom>
      <diagonal/>
    </border>
    <border>
      <left style="thin">
        <color theme="3" tint="0.749992370372631"/>
      </left>
      <right style="thin">
        <color theme="3" tint="0.749992370372631"/>
      </right>
      <top/>
      <bottom style="thin">
        <color theme="3" tint="0.749992370372631"/>
      </bottom>
      <diagonal/>
    </border>
    <border>
      <left/>
      <right style="thin">
        <color indexed="64"/>
      </right>
      <top/>
      <bottom style="thin">
        <color theme="3" tint="0.749992370372631"/>
      </bottom>
      <diagonal/>
    </border>
    <border>
      <left/>
      <right style="thin">
        <color theme="3" tint="0.749992370372631"/>
      </right>
      <top style="thin">
        <color theme="3" tint="0.749992370372631"/>
      </top>
      <bottom/>
      <diagonal/>
    </border>
    <border>
      <left/>
      <right style="thin">
        <color indexed="64"/>
      </right>
      <top style="thin">
        <color theme="3" tint="0.749992370372631"/>
      </top>
      <bottom/>
      <diagonal/>
    </border>
    <border>
      <left style="thin">
        <color indexed="64"/>
      </left>
      <right/>
      <top style="thin">
        <color theme="3" tint="0.749992370372631"/>
      </top>
      <bottom/>
      <diagonal/>
    </border>
    <border>
      <left style="thin">
        <color indexed="64"/>
      </left>
      <right style="thin">
        <color theme="3" tint="0.749992370372631"/>
      </right>
      <top style="medium">
        <color indexed="64"/>
      </top>
      <bottom style="thin">
        <color theme="3" tint="0.749992370372631"/>
      </bottom>
      <diagonal/>
    </border>
    <border>
      <left style="thin">
        <color indexed="64"/>
      </left>
      <right style="thin">
        <color indexed="64"/>
      </right>
      <top style="thin">
        <color theme="3" tint="0.749992370372631"/>
      </top>
      <bottom/>
      <diagonal/>
    </border>
    <border>
      <left style="thin">
        <color theme="3" tint="0.749992370372631"/>
      </left>
      <right style="thin">
        <color theme="3" tint="0.749992370372631"/>
      </right>
      <top style="medium">
        <color indexed="64"/>
      </top>
      <bottom style="thin">
        <color theme="3" tint="0.74999237037263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3" tint="0.89999084444715716"/>
      </left>
      <right style="thin">
        <color theme="3" tint="0.89999084444715716"/>
      </right>
      <top style="thin">
        <color theme="3" tint="0.89999084444715716"/>
      </top>
      <bottom style="thin">
        <color theme="3" tint="0.89999084444715716"/>
      </bottom>
      <diagonal/>
    </border>
    <border>
      <left style="thin">
        <color theme="3" tint="0.89999084444715716"/>
      </left>
      <right style="thin">
        <color theme="3" tint="0.89999084444715716"/>
      </right>
      <top/>
      <bottom style="thin">
        <color theme="3" tint="0.89999084444715716"/>
      </bottom>
      <diagonal/>
    </border>
    <border>
      <left style="thin">
        <color indexed="64"/>
      </left>
      <right style="thin">
        <color theme="3" tint="0.89999084444715716"/>
      </right>
      <top style="thin">
        <color theme="3" tint="0.89999084444715716"/>
      </top>
      <bottom style="thin">
        <color theme="3" tint="0.89999084444715716"/>
      </bottom>
      <diagonal/>
    </border>
    <border>
      <left style="thin">
        <color theme="3" tint="0.89999084444715716"/>
      </left>
      <right style="thin">
        <color indexed="64"/>
      </right>
      <top style="thin">
        <color theme="3" tint="0.89999084444715716"/>
      </top>
      <bottom style="thin">
        <color theme="3" tint="0.89999084444715716"/>
      </bottom>
      <diagonal/>
    </border>
    <border>
      <left style="thin">
        <color indexed="64"/>
      </left>
      <right style="thin">
        <color theme="3" tint="0.89999084444715716"/>
      </right>
      <top style="thin">
        <color theme="3" tint="0.89999084444715716"/>
      </top>
      <bottom style="thin">
        <color indexed="64"/>
      </bottom>
      <diagonal/>
    </border>
    <border>
      <left style="thin">
        <color theme="3" tint="0.89999084444715716"/>
      </left>
      <right style="thin">
        <color theme="3" tint="0.89999084444715716"/>
      </right>
      <top style="thin">
        <color theme="3" tint="0.89999084444715716"/>
      </top>
      <bottom style="thin">
        <color indexed="64"/>
      </bottom>
      <diagonal/>
    </border>
    <border>
      <left style="thin">
        <color theme="3" tint="0.89999084444715716"/>
      </left>
      <right style="thin">
        <color indexed="64"/>
      </right>
      <top style="thin">
        <color theme="3" tint="0.89999084444715716"/>
      </top>
      <bottom style="thin">
        <color indexed="64"/>
      </bottom>
      <diagonal/>
    </border>
    <border>
      <left style="thin">
        <color indexed="64"/>
      </left>
      <right style="thin">
        <color theme="3" tint="0.89999084444715716"/>
      </right>
      <top/>
      <bottom style="thin">
        <color theme="3" tint="0.89999084444715716"/>
      </bottom>
      <diagonal/>
    </border>
    <border>
      <left style="thin">
        <color theme="3" tint="0.89999084444715716"/>
      </left>
      <right style="thin">
        <color indexed="64"/>
      </right>
      <top/>
      <bottom style="thin">
        <color theme="3" tint="0.89999084444715716"/>
      </bottom>
      <diagonal/>
    </border>
    <border>
      <left style="thin">
        <color indexed="64"/>
      </left>
      <right style="thin">
        <color indexed="64"/>
      </right>
      <top style="thin">
        <color theme="3" tint="0.749992370372631"/>
      </top>
      <bottom style="thin">
        <color theme="3" tint="0.749992370372631"/>
      </bottom>
      <diagonal/>
    </border>
    <border>
      <left/>
      <right style="thin">
        <color theme="3" tint="0.749992370372631"/>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theme="3" tint="0.749992370372631"/>
      </right>
      <top style="medium">
        <color indexed="64"/>
      </top>
      <bottom/>
      <diagonal/>
    </border>
    <border>
      <left style="thin">
        <color indexed="64"/>
      </left>
      <right style="thin">
        <color theme="3" tint="0.749992370372631"/>
      </right>
      <top/>
      <bottom/>
      <diagonal/>
    </border>
    <border>
      <left style="thin">
        <color theme="3" tint="0.749992370372631"/>
      </left>
      <right/>
      <top style="thin">
        <color theme="3" tint="0.749992370372631"/>
      </top>
      <bottom/>
      <diagonal/>
    </border>
    <border>
      <left style="thin">
        <color theme="3" tint="0.749992370372631"/>
      </left>
      <right/>
      <top/>
      <bottom/>
      <diagonal/>
    </border>
    <border>
      <left style="thin">
        <color theme="3" tint="0.89999084444715716"/>
      </left>
      <right/>
      <top style="thin">
        <color theme="3" tint="0.89999084444715716"/>
      </top>
      <bottom style="thin">
        <color theme="3" tint="0.89999084444715716"/>
      </bottom>
      <diagonal/>
    </border>
    <border>
      <left style="thin">
        <color theme="3" tint="0.89999084444715716"/>
      </left>
      <right/>
      <top style="thin">
        <color theme="3" tint="0.89999084444715716"/>
      </top>
      <bottom style="thin">
        <color indexed="64"/>
      </bottom>
      <diagonal/>
    </border>
    <border>
      <left/>
      <right style="thin">
        <color indexed="64"/>
      </right>
      <top style="thin">
        <color theme="3" tint="0.89999084444715716"/>
      </top>
      <bottom style="thin">
        <color theme="3" tint="0.89999084444715716"/>
      </bottom>
      <diagonal/>
    </border>
    <border>
      <left style="thin">
        <color theme="3" tint="0.89999084444715716"/>
      </left>
      <right/>
      <top style="thin">
        <color theme="3" tint="0.89999084444715716"/>
      </top>
      <bottom style="thin">
        <color theme="3" tint="0.499984740745262"/>
      </bottom>
      <diagonal/>
    </border>
    <border>
      <left/>
      <right/>
      <top style="thin">
        <color theme="3" tint="0.89999084444715716"/>
      </top>
      <bottom style="thin">
        <color theme="3" tint="0.499984740745262"/>
      </bottom>
      <diagonal/>
    </border>
    <border>
      <left/>
      <right style="thin">
        <color indexed="64"/>
      </right>
      <top style="thin">
        <color theme="3" tint="0.89999084444715716"/>
      </top>
      <bottom style="thin">
        <color theme="3" tint="0.499984740745262"/>
      </bottom>
      <diagonal/>
    </border>
    <border>
      <left style="thin">
        <color theme="3" tint="0.89999084444715716"/>
      </left>
      <right/>
      <top style="thin">
        <color theme="3" tint="0.89999084444715716"/>
      </top>
      <bottom/>
      <diagonal/>
    </border>
    <border>
      <left style="thin">
        <color theme="3" tint="0.89999084444715716"/>
      </left>
      <right style="thin">
        <color theme="3" tint="0.89999084444715716"/>
      </right>
      <top style="thin">
        <color theme="3" tint="0.499984740745262"/>
      </top>
      <bottom style="thin">
        <color theme="3" tint="0.89999084444715716"/>
      </bottom>
      <diagonal/>
    </border>
    <border>
      <left/>
      <right style="thin">
        <color indexed="64"/>
      </right>
      <top style="thin">
        <color theme="3" tint="0.499984740745262"/>
      </top>
      <bottom style="thin">
        <color theme="3" tint="0.89999084444715716"/>
      </bottom>
      <diagonal/>
    </border>
    <border>
      <left/>
      <right style="thin">
        <color theme="3" tint="0.749992370372631"/>
      </right>
      <top/>
      <bottom style="medium">
        <color indexed="64"/>
      </bottom>
      <diagonal/>
    </border>
    <border>
      <left/>
      <right style="thin">
        <color rgb="FF000000"/>
      </right>
      <top/>
      <bottom/>
      <diagonal/>
    </border>
    <border>
      <left/>
      <right style="thin">
        <color rgb="FF000000"/>
      </right>
      <top/>
      <bottom style="medium">
        <color rgb="FF000000"/>
      </bottom>
      <diagonal/>
    </border>
    <border>
      <left/>
      <right/>
      <top/>
      <bottom style="medium">
        <color rgb="FF000000"/>
      </bottom>
      <diagonal/>
    </border>
    <border>
      <left/>
      <right style="thin">
        <color theme="3" tint="0.749992370372631"/>
      </right>
      <top style="medium">
        <color indexed="64"/>
      </top>
      <bottom style="thin">
        <color theme="3" tint="0.749992370372631"/>
      </bottom>
      <diagonal/>
    </border>
    <border>
      <left/>
      <right style="thin">
        <color indexed="64"/>
      </right>
      <top style="medium">
        <color indexed="64"/>
      </top>
      <bottom style="thin">
        <color theme="3" tint="0.749992370372631"/>
      </bottom>
      <diagonal/>
    </border>
    <border>
      <left style="thin">
        <color indexed="64"/>
      </left>
      <right style="thin">
        <color indexed="64"/>
      </right>
      <top style="medium">
        <color indexed="64"/>
      </top>
      <bottom style="thin">
        <color theme="3" tint="0.749992370372631"/>
      </bottom>
      <diagonal/>
    </border>
    <border>
      <left/>
      <right/>
      <top/>
      <bottom style="medium">
        <color theme="1"/>
      </bottom>
      <diagonal/>
    </border>
    <border>
      <left style="thin">
        <color theme="3" tint="0.749992370372631"/>
      </left>
      <right style="thin">
        <color indexed="64"/>
      </right>
      <top style="medium">
        <color indexed="64"/>
      </top>
      <bottom style="thin">
        <color theme="3" tint="0.749992370372631"/>
      </bottom>
      <diagonal/>
    </border>
    <border>
      <left style="thin">
        <color theme="3" tint="0.749992370372631"/>
      </left>
      <right style="thin">
        <color theme="3" tint="0.749992370372631"/>
      </right>
      <top style="thin">
        <color theme="3" tint="0.749992370372631"/>
      </top>
      <bottom/>
      <diagonal/>
    </border>
    <border>
      <left style="thin">
        <color indexed="64"/>
      </left>
      <right style="thin">
        <color rgb="FFCBCBCB"/>
      </right>
      <top/>
      <bottom style="thin">
        <color rgb="FFCBCBCB"/>
      </bottom>
      <diagonal/>
    </border>
    <border>
      <left style="thin">
        <color rgb="FFCBCBCB"/>
      </left>
      <right style="thin">
        <color indexed="64"/>
      </right>
      <top/>
      <bottom style="thin">
        <color rgb="FFCBCBCB"/>
      </bottom>
      <diagonal/>
    </border>
    <border>
      <left style="thin">
        <color indexed="64"/>
      </left>
      <right style="thin">
        <color rgb="FFCBCBCB"/>
      </right>
      <top style="thin">
        <color rgb="FFCBCBCB"/>
      </top>
      <bottom style="thin">
        <color rgb="FFCBCBCB"/>
      </bottom>
      <diagonal/>
    </border>
    <border>
      <left style="thin">
        <color rgb="FFCBCBCB"/>
      </left>
      <right style="thin">
        <color indexed="64"/>
      </right>
      <top style="thin">
        <color rgb="FFCBCBCB"/>
      </top>
      <bottom style="thin">
        <color rgb="FFCBCBCB"/>
      </bottom>
      <diagonal/>
    </border>
    <border>
      <left style="thin">
        <color indexed="64"/>
      </left>
      <right style="thin">
        <color rgb="FFCBCBCB"/>
      </right>
      <top style="thin">
        <color rgb="FFCBCBCB"/>
      </top>
      <bottom/>
      <diagonal/>
    </border>
    <border>
      <left style="thin">
        <color rgb="FFCBCBCB"/>
      </left>
      <right style="thin">
        <color indexed="64"/>
      </right>
      <top style="thin">
        <color rgb="FFCBCBCB"/>
      </top>
      <bottom/>
      <diagonal/>
    </border>
    <border>
      <left/>
      <right style="thin">
        <color rgb="FFCBCBCB"/>
      </right>
      <top style="thin">
        <color rgb="FFCBCBCB"/>
      </top>
      <bottom style="thin">
        <color rgb="FFCBCBCB"/>
      </bottom>
      <diagonal/>
    </border>
    <border>
      <left/>
      <right style="thin">
        <color rgb="FFCBCBCB"/>
      </right>
      <top/>
      <bottom style="thin">
        <color rgb="FFCBCBCB"/>
      </bottom>
      <diagonal/>
    </border>
    <border>
      <left style="thin">
        <color rgb="FFCBCBCB"/>
      </left>
      <right/>
      <top/>
      <bottom style="thin">
        <color rgb="FFCBCBCB"/>
      </bottom>
      <diagonal/>
    </border>
    <border>
      <left style="thin">
        <color rgb="FFCBCBCB"/>
      </left>
      <right/>
      <top style="thin">
        <color rgb="FFCBCBCB"/>
      </top>
      <bottom style="thin">
        <color rgb="FFCBCBCB"/>
      </bottom>
      <diagonal/>
    </border>
    <border>
      <left/>
      <right style="thin">
        <color rgb="FF000000"/>
      </right>
      <top style="medium">
        <color indexed="64"/>
      </top>
      <bottom/>
      <diagonal/>
    </border>
    <border>
      <left/>
      <right style="thin">
        <color rgb="FF000000"/>
      </right>
      <top/>
      <bottom style="medium">
        <color indexed="64"/>
      </bottom>
      <diagonal/>
    </border>
    <border>
      <left/>
      <right/>
      <top style="medium">
        <color rgb="FF000000"/>
      </top>
      <bottom/>
      <diagonal/>
    </border>
  </borders>
  <cellStyleXfs count="4">
    <xf numFmtId="0" fontId="0" fillId="0" borderId="0"/>
    <xf numFmtId="0" fontId="7" fillId="11" borderId="26" applyNumberFormat="0" applyAlignment="0" applyProtection="0"/>
    <xf numFmtId="0" fontId="10" fillId="0" borderId="0" applyNumberFormat="0" applyFill="0" applyBorder="0" applyAlignment="0" applyProtection="0"/>
    <xf numFmtId="9" fontId="19" fillId="0" borderId="0" applyFont="0" applyFill="0" applyBorder="0" applyAlignment="0" applyProtection="0"/>
  </cellStyleXfs>
  <cellXfs count="643">
    <xf numFmtId="0" fontId="0" fillId="0" borderId="0" xfId="0"/>
    <xf numFmtId="0" fontId="0" fillId="3" borderId="16" xfId="0" applyFill="1" applyBorder="1" applyProtection="1">
      <protection locked="0"/>
    </xf>
    <xf numFmtId="0" fontId="0" fillId="3" borderId="10" xfId="0" applyFill="1" applyBorder="1" applyProtection="1">
      <protection locked="0"/>
    </xf>
    <xf numFmtId="0" fontId="0" fillId="3" borderId="12" xfId="0" applyFill="1" applyBorder="1" applyProtection="1">
      <protection locked="0"/>
    </xf>
    <xf numFmtId="0" fontId="0" fillId="3" borderId="9" xfId="0" applyFill="1" applyBorder="1" applyProtection="1">
      <protection locked="0"/>
    </xf>
    <xf numFmtId="0" fontId="0" fillId="4" borderId="12" xfId="0" applyFill="1" applyBorder="1" applyProtection="1">
      <protection locked="0"/>
    </xf>
    <xf numFmtId="0" fontId="0" fillId="4" borderId="9" xfId="0" applyFill="1" applyBorder="1" applyProtection="1">
      <protection locked="0"/>
    </xf>
    <xf numFmtId="0" fontId="0" fillId="5" borderId="12" xfId="0" applyFill="1" applyBorder="1" applyProtection="1">
      <protection locked="0"/>
    </xf>
    <xf numFmtId="0" fontId="0" fillId="5" borderId="9" xfId="0" applyFill="1" applyBorder="1" applyProtection="1">
      <protection locked="0"/>
    </xf>
    <xf numFmtId="0" fontId="0" fillId="6" borderId="12" xfId="0" applyFill="1" applyBorder="1" applyProtection="1">
      <protection locked="0"/>
    </xf>
    <xf numFmtId="0" fontId="0" fillId="6" borderId="9" xfId="0" applyFill="1" applyBorder="1" applyProtection="1">
      <protection locked="0"/>
    </xf>
    <xf numFmtId="0" fontId="0" fillId="7" borderId="12" xfId="0" applyFill="1" applyBorder="1" applyProtection="1">
      <protection locked="0"/>
    </xf>
    <xf numFmtId="0" fontId="0" fillId="7" borderId="9" xfId="0" applyFill="1" applyBorder="1" applyProtection="1">
      <protection locked="0"/>
    </xf>
    <xf numFmtId="0" fontId="0" fillId="9" borderId="12" xfId="0" applyFill="1" applyBorder="1" applyProtection="1">
      <protection locked="0"/>
    </xf>
    <xf numFmtId="0" fontId="0" fillId="9" borderId="9" xfId="0" applyFill="1" applyBorder="1" applyProtection="1">
      <protection locked="0"/>
    </xf>
    <xf numFmtId="0" fontId="0" fillId="9" borderId="19" xfId="0" applyFill="1" applyBorder="1" applyProtection="1">
      <protection locked="0"/>
    </xf>
    <xf numFmtId="0" fontId="0" fillId="9" borderId="20" xfId="0" applyFill="1" applyBorder="1" applyProtection="1">
      <protection locked="0"/>
    </xf>
    <xf numFmtId="0" fontId="0" fillId="8" borderId="8" xfId="0" applyFill="1" applyBorder="1" applyProtection="1">
      <protection locked="0"/>
    </xf>
    <xf numFmtId="0" fontId="0" fillId="8" borderId="9" xfId="0" applyFill="1" applyBorder="1" applyProtection="1">
      <protection locked="0"/>
    </xf>
    <xf numFmtId="0" fontId="0" fillId="2" borderId="16" xfId="0" applyFill="1" applyBorder="1" applyProtection="1">
      <protection locked="0"/>
    </xf>
    <xf numFmtId="0" fontId="0" fillId="2" borderId="10" xfId="0" applyFill="1" applyBorder="1" applyProtection="1">
      <protection locked="0"/>
    </xf>
    <xf numFmtId="0" fontId="0" fillId="2" borderId="12" xfId="0" applyFill="1" applyBorder="1" applyProtection="1">
      <protection locked="0"/>
    </xf>
    <xf numFmtId="0" fontId="0" fillId="2" borderId="9" xfId="0" applyFill="1" applyBorder="1" applyProtection="1">
      <protection locked="0"/>
    </xf>
    <xf numFmtId="0" fontId="0" fillId="0" borderId="7"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8"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3" borderId="21" xfId="0" applyFill="1" applyBorder="1" applyProtection="1">
      <protection locked="0"/>
    </xf>
    <xf numFmtId="0" fontId="0" fillId="4" borderId="21" xfId="0" applyFill="1" applyBorder="1" applyProtection="1">
      <protection locked="0"/>
    </xf>
    <xf numFmtId="0" fontId="0" fillId="5" borderId="21" xfId="0" applyFill="1" applyBorder="1" applyProtection="1">
      <protection locked="0"/>
    </xf>
    <xf numFmtId="0" fontId="0" fillId="6" borderId="21" xfId="0" applyFill="1" applyBorder="1" applyProtection="1">
      <protection locked="0"/>
    </xf>
    <xf numFmtId="0" fontId="0" fillId="7" borderId="21" xfId="0" applyFill="1" applyBorder="1" applyProtection="1">
      <protection locked="0"/>
    </xf>
    <xf numFmtId="0" fontId="0" fillId="9" borderId="21" xfId="0" applyFill="1" applyBorder="1" applyProtection="1">
      <protection locked="0"/>
    </xf>
    <xf numFmtId="0" fontId="0" fillId="9" borderId="0" xfId="0" applyFill="1" applyProtection="1">
      <protection locked="0"/>
    </xf>
    <xf numFmtId="0" fontId="0" fillId="8" borderId="21" xfId="0" applyFill="1" applyBorder="1" applyProtection="1">
      <protection locked="0"/>
    </xf>
    <xf numFmtId="0" fontId="0" fillId="2" borderId="21" xfId="0" applyFill="1" applyBorder="1" applyProtection="1">
      <protection locked="0"/>
    </xf>
    <xf numFmtId="0" fontId="1" fillId="0" borderId="0" xfId="0" applyFont="1"/>
    <xf numFmtId="0" fontId="8" fillId="11" borderId="26" xfId="1" applyFont="1"/>
    <xf numFmtId="0" fontId="1" fillId="0" borderId="23" xfId="0" applyFont="1" applyBorder="1"/>
    <xf numFmtId="0" fontId="0" fillId="0" borderId="0" xfId="0" applyProtection="1">
      <protection locked="0"/>
    </xf>
    <xf numFmtId="0" fontId="0" fillId="3" borderId="37" xfId="0" applyFill="1" applyBorder="1" applyProtection="1">
      <protection locked="0"/>
    </xf>
    <xf numFmtId="0" fontId="0" fillId="0" borderId="1" xfId="0" applyBorder="1"/>
    <xf numFmtId="0" fontId="0" fillId="0" borderId="6" xfId="0" applyBorder="1"/>
    <xf numFmtId="0" fontId="0" fillId="0" borderId="5" xfId="0" applyBorder="1"/>
    <xf numFmtId="0" fontId="4" fillId="0" borderId="0" xfId="0" applyFont="1"/>
    <xf numFmtId="0" fontId="4" fillId="0" borderId="5" xfId="0" applyFont="1" applyBorder="1"/>
    <xf numFmtId="0" fontId="4" fillId="0" borderId="2" xfId="0" applyFont="1" applyBorder="1"/>
    <xf numFmtId="0" fontId="4" fillId="0" borderId="4" xfId="0" applyFont="1" applyBorder="1" applyAlignment="1">
      <alignment horizontal="center" wrapText="1"/>
    </xf>
    <xf numFmtId="0" fontId="0" fillId="0" borderId="4" xfId="0" applyBorder="1"/>
    <xf numFmtId="0" fontId="0" fillId="0" borderId="3" xfId="0" applyBorder="1" applyAlignment="1">
      <alignment horizontal="center"/>
    </xf>
    <xf numFmtId="0" fontId="4" fillId="0" borderId="6" xfId="0" applyFont="1" applyBorder="1"/>
    <xf numFmtId="0" fontId="4" fillId="0" borderId="3" xfId="0" applyFont="1" applyBorder="1" applyAlignment="1">
      <alignment horizontal="left"/>
    </xf>
    <xf numFmtId="0" fontId="4" fillId="0" borderId="6" xfId="0" applyFont="1" applyBorder="1" applyAlignment="1">
      <alignment horizontal="right"/>
    </xf>
    <xf numFmtId="0" fontId="4" fillId="0" borderId="3" xfId="0" applyFont="1" applyBorder="1" applyAlignment="1">
      <alignment horizontal="right"/>
    </xf>
    <xf numFmtId="0" fontId="4" fillId="0" borderId="17" xfId="0" applyFont="1" applyBorder="1" applyAlignment="1">
      <alignment horizontal="right" wrapText="1"/>
    </xf>
    <xf numFmtId="0" fontId="4" fillId="0" borderId="17" xfId="0" applyFont="1" applyBorder="1" applyAlignment="1">
      <alignment horizontal="right"/>
    </xf>
    <xf numFmtId="0" fontId="4" fillId="0" borderId="0" xfId="0" applyFont="1" applyAlignment="1">
      <alignment horizontal="right"/>
    </xf>
    <xf numFmtId="0" fontId="4" fillId="0" borderId="6" xfId="0" applyFont="1" applyBorder="1" applyAlignment="1">
      <alignment horizontal="left"/>
    </xf>
    <xf numFmtId="0" fontId="4" fillId="0" borderId="1" xfId="0" applyFont="1" applyBorder="1" applyAlignment="1">
      <alignment horizontal="right"/>
    </xf>
    <xf numFmtId="0" fontId="0" fillId="3" borderId="21" xfId="0" applyFill="1" applyBorder="1" applyAlignment="1">
      <alignment horizontal="center" vertical="center"/>
    </xf>
    <xf numFmtId="0" fontId="0" fillId="3" borderId="21" xfId="0" applyFill="1" applyBorder="1"/>
    <xf numFmtId="0" fontId="0" fillId="3" borderId="16" xfId="0" applyFill="1" applyBorder="1"/>
    <xf numFmtId="0" fontId="0" fillId="3" borderId="10" xfId="0" applyFill="1" applyBorder="1"/>
    <xf numFmtId="0" fontId="0" fillId="3" borderId="16" xfId="0" applyFill="1" applyBorder="1" applyAlignment="1">
      <alignment horizontal="right"/>
    </xf>
    <xf numFmtId="0" fontId="0" fillId="3" borderId="22" xfId="0" applyFill="1" applyBorder="1"/>
    <xf numFmtId="0" fontId="5" fillId="0" borderId="0" xfId="0" applyFont="1"/>
    <xf numFmtId="0" fontId="0" fillId="0" borderId="16" xfId="0" applyBorder="1"/>
    <xf numFmtId="0" fontId="0" fillId="0" borderId="7" xfId="0" applyBorder="1"/>
    <xf numFmtId="0" fontId="0" fillId="0" borderId="10" xfId="0" applyBorder="1"/>
    <xf numFmtId="0" fontId="0" fillId="3" borderId="18" xfId="0" applyFill="1" applyBorder="1" applyAlignment="1">
      <alignment horizontal="center" vertical="center"/>
    </xf>
    <xf numFmtId="0" fontId="0" fillId="3" borderId="18" xfId="0" applyFill="1" applyBorder="1"/>
    <xf numFmtId="0" fontId="0" fillId="3" borderId="12" xfId="0" applyFill="1" applyBorder="1"/>
    <xf numFmtId="0" fontId="0" fillId="3" borderId="9" xfId="0" applyFill="1" applyBorder="1"/>
    <xf numFmtId="0" fontId="0" fillId="0" borderId="12" xfId="0" applyBorder="1"/>
    <xf numFmtId="0" fontId="0" fillId="0" borderId="8" xfId="0" applyBorder="1"/>
    <xf numFmtId="0" fontId="0" fillId="4" borderId="18" xfId="0" applyFill="1" applyBorder="1" applyAlignment="1">
      <alignment horizontal="center" vertical="center"/>
    </xf>
    <xf numFmtId="0" fontId="0" fillId="4" borderId="18" xfId="0" applyFill="1" applyBorder="1"/>
    <xf numFmtId="0" fontId="0" fillId="4" borderId="12" xfId="0" applyFill="1" applyBorder="1"/>
    <xf numFmtId="0" fontId="0" fillId="4" borderId="9" xfId="0" applyFill="1" applyBorder="1"/>
    <xf numFmtId="0" fontId="0" fillId="4" borderId="21" xfId="0" applyFill="1" applyBorder="1"/>
    <xf numFmtId="0" fontId="0" fillId="4" borderId="16" xfId="0" applyFill="1" applyBorder="1" applyAlignment="1">
      <alignment horizontal="right"/>
    </xf>
    <xf numFmtId="0" fontId="0" fillId="4" borderId="10" xfId="0" applyFill="1" applyBorder="1"/>
    <xf numFmtId="0" fontId="0" fillId="4" borderId="22" xfId="0" applyFill="1" applyBorder="1"/>
    <xf numFmtId="0" fontId="0" fillId="0" borderId="34" xfId="0" applyBorder="1"/>
    <xf numFmtId="0" fontId="0" fillId="0" borderId="28" xfId="0" applyBorder="1"/>
    <xf numFmtId="0" fontId="0" fillId="5" borderId="18" xfId="0" applyFill="1" applyBorder="1" applyAlignment="1">
      <alignment horizontal="center" vertical="center"/>
    </xf>
    <xf numFmtId="0" fontId="0" fillId="5" borderId="18" xfId="0" applyFill="1" applyBorder="1"/>
    <xf numFmtId="0" fontId="0" fillId="5" borderId="12" xfId="0" applyFill="1" applyBorder="1"/>
    <xf numFmtId="0" fontId="0" fillId="5" borderId="9" xfId="0" applyFill="1" applyBorder="1"/>
    <xf numFmtId="0" fontId="0" fillId="5" borderId="21" xfId="0" applyFill="1" applyBorder="1"/>
    <xf numFmtId="0" fontId="0" fillId="5" borderId="16" xfId="0" applyFill="1" applyBorder="1" applyAlignment="1">
      <alignment horizontal="right"/>
    </xf>
    <xf numFmtId="0" fontId="0" fillId="5" borderId="10" xfId="0" applyFill="1" applyBorder="1"/>
    <xf numFmtId="0" fontId="0" fillId="5" borderId="22" xfId="0" applyFill="1" applyBorder="1"/>
    <xf numFmtId="0" fontId="9" fillId="0" borderId="0" xfId="0" applyFont="1"/>
    <xf numFmtId="0" fontId="9" fillId="0" borderId="13" xfId="0" applyFont="1" applyBorder="1"/>
    <xf numFmtId="0" fontId="3" fillId="0" borderId="0" xfId="0" applyFont="1"/>
    <xf numFmtId="0" fontId="0" fillId="6" borderId="18" xfId="0" applyFill="1" applyBorder="1" applyAlignment="1">
      <alignment horizontal="center" vertical="center"/>
    </xf>
    <xf numFmtId="0" fontId="0" fillId="6" borderId="18" xfId="0" applyFill="1" applyBorder="1"/>
    <xf numFmtId="0" fontId="0" fillId="6" borderId="12" xfId="0" applyFill="1" applyBorder="1"/>
    <xf numFmtId="0" fontId="0" fillId="6" borderId="9" xfId="0" applyFill="1" applyBorder="1"/>
    <xf numFmtId="0" fontId="0" fillId="6" borderId="21" xfId="0" applyFill="1" applyBorder="1"/>
    <xf numFmtId="0" fontId="0" fillId="6" borderId="16" xfId="0" applyFill="1" applyBorder="1" applyAlignment="1">
      <alignment horizontal="right"/>
    </xf>
    <xf numFmtId="0" fontId="0" fillId="6" borderId="10" xfId="0" applyFill="1" applyBorder="1"/>
    <xf numFmtId="0" fontId="0" fillId="7" borderId="18" xfId="0" applyFill="1" applyBorder="1" applyAlignment="1">
      <alignment horizontal="center" vertical="center"/>
    </xf>
    <xf numFmtId="0" fontId="0" fillId="7" borderId="18" xfId="0" applyFill="1" applyBorder="1"/>
    <xf numFmtId="0" fontId="0" fillId="7" borderId="12" xfId="0" applyFill="1" applyBorder="1"/>
    <xf numFmtId="0" fontId="0" fillId="7" borderId="9" xfId="0" applyFill="1" applyBorder="1"/>
    <xf numFmtId="0" fontId="0" fillId="7" borderId="21" xfId="0" applyFill="1" applyBorder="1"/>
    <xf numFmtId="0" fontId="0" fillId="7" borderId="16" xfId="0" applyFill="1" applyBorder="1" applyAlignment="1">
      <alignment horizontal="right"/>
    </xf>
    <xf numFmtId="0" fontId="0" fillId="7" borderId="10" xfId="0" applyFill="1" applyBorder="1"/>
    <xf numFmtId="0" fontId="0" fillId="9" borderId="18" xfId="0" applyFill="1" applyBorder="1" applyAlignment="1">
      <alignment horizontal="center" vertical="center"/>
    </xf>
    <xf numFmtId="0" fontId="0" fillId="9" borderId="18" xfId="0" applyFill="1" applyBorder="1"/>
    <xf numFmtId="0" fontId="0" fillId="9" borderId="12" xfId="0" applyFill="1" applyBorder="1"/>
    <xf numFmtId="0" fontId="0" fillId="9" borderId="9" xfId="0" applyFill="1" applyBorder="1"/>
    <xf numFmtId="0" fontId="0" fillId="9" borderId="21" xfId="0" applyFill="1" applyBorder="1"/>
    <xf numFmtId="0" fontId="0" fillId="9" borderId="16" xfId="0" applyFill="1" applyBorder="1" applyAlignment="1">
      <alignment horizontal="right"/>
    </xf>
    <xf numFmtId="0" fontId="0" fillId="9" borderId="10" xfId="0" applyFill="1" applyBorder="1"/>
    <xf numFmtId="0" fontId="0" fillId="9" borderId="13" xfId="0" applyFill="1" applyBorder="1" applyAlignment="1">
      <alignment horizontal="center" vertical="center"/>
    </xf>
    <xf numFmtId="0" fontId="0" fillId="9" borderId="13" xfId="0" applyFill="1" applyBorder="1"/>
    <xf numFmtId="0" fontId="0" fillId="9" borderId="19" xfId="0" applyFill="1" applyBorder="1"/>
    <xf numFmtId="0" fontId="0" fillId="9" borderId="20" xfId="0" applyFill="1" applyBorder="1"/>
    <xf numFmtId="0" fontId="0" fillId="9" borderId="0" xfId="0" applyFill="1"/>
    <xf numFmtId="0" fontId="0" fillId="8" borderId="12" xfId="0" applyFill="1" applyBorder="1" applyAlignment="1">
      <alignment horizontal="center" vertical="center"/>
    </xf>
    <xf numFmtId="0" fontId="0" fillId="8" borderId="14" xfId="0" applyFill="1" applyBorder="1"/>
    <xf numFmtId="0" fontId="0" fillId="8" borderId="8" xfId="0" applyFill="1" applyBorder="1"/>
    <xf numFmtId="0" fontId="0" fillId="8" borderId="9" xfId="0" applyFill="1" applyBorder="1"/>
    <xf numFmtId="0" fontId="0" fillId="8" borderId="21" xfId="0" applyFill="1" applyBorder="1"/>
    <xf numFmtId="0" fontId="0" fillId="8" borderId="16" xfId="0" applyFill="1" applyBorder="1" applyAlignment="1">
      <alignment horizontal="right"/>
    </xf>
    <xf numFmtId="0" fontId="0" fillId="8" borderId="10" xfId="0" applyFill="1" applyBorder="1"/>
    <xf numFmtId="0" fontId="3" fillId="2" borderId="21" xfId="0" applyFont="1" applyFill="1" applyBorder="1"/>
    <xf numFmtId="0" fontId="0" fillId="2" borderId="16" xfId="0" applyFill="1" applyBorder="1"/>
    <xf numFmtId="0" fontId="0" fillId="2" borderId="10" xfId="0" applyFill="1" applyBorder="1"/>
    <xf numFmtId="0" fontId="0" fillId="2" borderId="21" xfId="0" applyFill="1" applyBorder="1"/>
    <xf numFmtId="0" fontId="0" fillId="2" borderId="16" xfId="0" applyFill="1" applyBorder="1" applyAlignment="1">
      <alignment horizontal="right"/>
    </xf>
    <xf numFmtId="0" fontId="3" fillId="2" borderId="18" xfId="0" applyFont="1" applyFill="1" applyBorder="1" applyAlignment="1">
      <alignment horizontal="center" vertical="center"/>
    </xf>
    <xf numFmtId="0" fontId="3" fillId="2" borderId="18" xfId="0" applyFont="1" applyFill="1" applyBorder="1"/>
    <xf numFmtId="0" fontId="0" fillId="2" borderId="12" xfId="0" applyFill="1" applyBorder="1"/>
    <xf numFmtId="0" fontId="0" fillId="2" borderId="9" xfId="0" applyFill="1" applyBorder="1"/>
    <xf numFmtId="0" fontId="3" fillId="3" borderId="21" xfId="0" applyFont="1" applyFill="1" applyBorder="1" applyAlignment="1">
      <alignment horizontal="center" vertical="center"/>
    </xf>
    <xf numFmtId="0" fontId="3" fillId="3" borderId="21" xfId="0" applyFont="1" applyFill="1" applyBorder="1"/>
    <xf numFmtId="0" fontId="3" fillId="3" borderId="18" xfId="0" applyFont="1" applyFill="1" applyBorder="1" applyAlignment="1">
      <alignment horizontal="center" vertical="center"/>
    </xf>
    <xf numFmtId="0" fontId="3" fillId="3" borderId="18" xfId="0" applyFont="1" applyFill="1" applyBorder="1"/>
    <xf numFmtId="0" fontId="0" fillId="4" borderId="14" xfId="0" applyFill="1" applyBorder="1"/>
    <xf numFmtId="0" fontId="0" fillId="5" borderId="14" xfId="0" applyFill="1" applyBorder="1"/>
    <xf numFmtId="0" fontId="0" fillId="6" borderId="14" xfId="0" applyFill="1" applyBorder="1"/>
    <xf numFmtId="0" fontId="0" fillId="7" borderId="14" xfId="0" applyFill="1" applyBorder="1"/>
    <xf numFmtId="0" fontId="0" fillId="9" borderId="14" xfId="0" applyFill="1" applyBorder="1"/>
    <xf numFmtId="0" fontId="0" fillId="8" borderId="35" xfId="0" applyFill="1" applyBorder="1"/>
    <xf numFmtId="0" fontId="0" fillId="8" borderId="29" xfId="0" applyFill="1" applyBorder="1" applyAlignment="1">
      <alignment horizontal="center" vertical="center"/>
    </xf>
    <xf numFmtId="0" fontId="3" fillId="2" borderId="14" xfId="0" applyFont="1" applyFill="1" applyBorder="1"/>
    <xf numFmtId="0" fontId="0" fillId="4" borderId="16" xfId="0" applyFill="1" applyBorder="1"/>
    <xf numFmtId="0" fontId="0" fillId="5" borderId="16" xfId="0" applyFill="1" applyBorder="1"/>
    <xf numFmtId="0" fontId="0" fillId="6" borderId="16" xfId="0" applyFill="1" applyBorder="1"/>
    <xf numFmtId="0" fontId="0" fillId="7" borderId="16" xfId="0" applyFill="1" applyBorder="1"/>
    <xf numFmtId="0" fontId="0" fillId="9" borderId="16" xfId="0" applyFill="1" applyBorder="1"/>
    <xf numFmtId="0" fontId="0" fillId="8" borderId="16" xfId="0" applyFill="1" applyBorder="1"/>
    <xf numFmtId="0" fontId="0" fillId="0" borderId="17" xfId="0" applyBorder="1"/>
    <xf numFmtId="0" fontId="0" fillId="3" borderId="7" xfId="0" applyFill="1" applyBorder="1"/>
    <xf numFmtId="0" fontId="0" fillId="3" borderId="32" xfId="0" applyFill="1" applyBorder="1"/>
    <xf numFmtId="0" fontId="0" fillId="3" borderId="30" xfId="0" applyFill="1" applyBorder="1"/>
    <xf numFmtId="0" fontId="0" fillId="3" borderId="33" xfId="0" applyFill="1" applyBorder="1"/>
    <xf numFmtId="0" fontId="0" fillId="4" borderId="8" xfId="0" applyFill="1" applyBorder="1"/>
    <xf numFmtId="0" fontId="0" fillId="5" borderId="8" xfId="0" applyFill="1" applyBorder="1"/>
    <xf numFmtId="0" fontId="0" fillId="6" borderId="8" xfId="0" applyFill="1" applyBorder="1"/>
    <xf numFmtId="0" fontId="0" fillId="7" borderId="30" xfId="0" applyFill="1" applyBorder="1"/>
    <xf numFmtId="0" fontId="0" fillId="7" borderId="8" xfId="0" applyFill="1" applyBorder="1"/>
    <xf numFmtId="0" fontId="0" fillId="9" borderId="8" xfId="0" applyFill="1" applyBorder="1"/>
    <xf numFmtId="0" fontId="0" fillId="10" borderId="12" xfId="0" applyFill="1" applyBorder="1"/>
    <xf numFmtId="0" fontId="0" fillId="10" borderId="30" xfId="0" applyFill="1" applyBorder="1"/>
    <xf numFmtId="0" fontId="0" fillId="10" borderId="8" xfId="0" applyFill="1" applyBorder="1"/>
    <xf numFmtId="0" fontId="0" fillId="10" borderId="9" xfId="0" applyFill="1" applyBorder="1"/>
    <xf numFmtId="0" fontId="0" fillId="10" borderId="14" xfId="0" applyFill="1" applyBorder="1"/>
    <xf numFmtId="0" fontId="0" fillId="3" borderId="8" xfId="0" applyFill="1" applyBorder="1"/>
    <xf numFmtId="0" fontId="9" fillId="3" borderId="32" xfId="0" applyFont="1" applyFill="1" applyBorder="1"/>
    <xf numFmtId="0" fontId="9" fillId="3" borderId="10" xfId="0" applyFont="1" applyFill="1" applyBorder="1"/>
    <xf numFmtId="0" fontId="4" fillId="0" borderId="1" xfId="0" applyFont="1" applyBorder="1" applyAlignment="1">
      <alignment horizontal="center"/>
    </xf>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4" xfId="0" applyBorder="1"/>
    <xf numFmtId="0" fontId="4" fillId="0" borderId="1" xfId="0" applyFont="1" applyBorder="1" applyAlignment="1">
      <alignment horizontal="left"/>
    </xf>
    <xf numFmtId="0" fontId="0" fillId="8" borderId="18" xfId="0" applyFill="1" applyBorder="1"/>
    <xf numFmtId="0" fontId="0" fillId="9" borderId="55" xfId="0" applyFill="1" applyBorder="1" applyProtection="1">
      <protection locked="0"/>
    </xf>
    <xf numFmtId="0" fontId="0" fillId="0" borderId="56" xfId="0" applyBorder="1"/>
    <xf numFmtId="0" fontId="0" fillId="8" borderId="33" xfId="0" applyFill="1" applyBorder="1"/>
    <xf numFmtId="0" fontId="0" fillId="8" borderId="55" xfId="0" applyFill="1" applyBorder="1" applyProtection="1">
      <protection locked="0"/>
    </xf>
    <xf numFmtId="0" fontId="3" fillId="2" borderId="29" xfId="0" applyFont="1" applyFill="1" applyBorder="1" applyAlignment="1">
      <alignment horizontal="center" vertical="center"/>
    </xf>
    <xf numFmtId="0" fontId="3" fillId="2" borderId="21" xfId="0" quotePrefix="1" applyFont="1" applyFill="1" applyBorder="1" applyAlignment="1">
      <alignment horizontal="center" vertical="center"/>
    </xf>
    <xf numFmtId="0" fontId="0" fillId="3" borderId="0" xfId="0" applyFill="1"/>
    <xf numFmtId="0" fontId="0" fillId="4" borderId="0" xfId="0" applyFill="1"/>
    <xf numFmtId="0" fontId="0" fillId="6" borderId="0" xfId="0" applyFill="1"/>
    <xf numFmtId="0" fontId="0" fillId="7" borderId="0" xfId="0" applyFill="1"/>
    <xf numFmtId="0" fontId="3" fillId="2" borderId="0" xfId="0" applyFont="1" applyFill="1"/>
    <xf numFmtId="0" fontId="3" fillId="3" borderId="0" xfId="0" applyFont="1" applyFill="1"/>
    <xf numFmtId="0" fontId="0" fillId="3" borderId="13" xfId="0" applyFill="1" applyBorder="1"/>
    <xf numFmtId="0" fontId="0" fillId="4" borderId="13" xfId="0" applyFill="1" applyBorder="1"/>
    <xf numFmtId="0" fontId="0" fillId="5" borderId="13" xfId="0" applyFill="1" applyBorder="1"/>
    <xf numFmtId="0" fontId="0" fillId="6" borderId="13" xfId="0" applyFill="1" applyBorder="1"/>
    <xf numFmtId="0" fontId="0" fillId="7" borderId="13" xfId="0" applyFill="1" applyBorder="1"/>
    <xf numFmtId="0" fontId="0" fillId="8" borderId="13" xfId="0" applyFill="1" applyBorder="1"/>
    <xf numFmtId="0" fontId="3" fillId="2" borderId="13" xfId="0" applyFont="1" applyFill="1" applyBorder="1"/>
    <xf numFmtId="0" fontId="3" fillId="3" borderId="13" xfId="0" applyFont="1" applyFill="1" applyBorder="1"/>
    <xf numFmtId="0" fontId="0" fillId="15" borderId="6" xfId="0" applyFill="1" applyBorder="1"/>
    <xf numFmtId="0" fontId="0" fillId="15" borderId="1" xfId="0" applyFill="1" applyBorder="1"/>
    <xf numFmtId="0" fontId="0" fillId="15" borderId="3" xfId="0" applyFill="1" applyBorder="1"/>
    <xf numFmtId="0" fontId="5" fillId="14" borderId="6" xfId="0" applyFont="1" applyFill="1" applyBorder="1"/>
    <xf numFmtId="0" fontId="5" fillId="14" borderId="1" xfId="0" applyFont="1" applyFill="1" applyBorder="1"/>
    <xf numFmtId="0" fontId="5" fillId="12" borderId="6" xfId="0" applyFont="1" applyFill="1" applyBorder="1"/>
    <xf numFmtId="0" fontId="5" fillId="12" borderId="1" xfId="0" applyFont="1" applyFill="1" applyBorder="1"/>
    <xf numFmtId="0" fontId="5" fillId="13" borderId="6" xfId="0" applyFont="1" applyFill="1" applyBorder="1"/>
    <xf numFmtId="0" fontId="5" fillId="13" borderId="1" xfId="0" applyFont="1" applyFill="1" applyBorder="1"/>
    <xf numFmtId="0" fontId="5" fillId="16" borderId="6" xfId="0" applyFont="1" applyFill="1" applyBorder="1"/>
    <xf numFmtId="0" fontId="5" fillId="16" borderId="1" xfId="0" applyFont="1" applyFill="1" applyBorder="1"/>
    <xf numFmtId="0" fontId="0" fillId="17" borderId="6" xfId="0" applyFill="1" applyBorder="1"/>
    <xf numFmtId="0" fontId="0" fillId="17" borderId="1" xfId="0" applyFill="1" applyBorder="1"/>
    <xf numFmtId="0" fontId="5" fillId="18" borderId="6" xfId="0" applyFont="1" applyFill="1" applyBorder="1"/>
    <xf numFmtId="0" fontId="5" fillId="18" borderId="1" xfId="0" applyFont="1" applyFill="1" applyBorder="1"/>
    <xf numFmtId="0" fontId="3" fillId="8" borderId="6" xfId="0" applyFont="1" applyFill="1" applyBorder="1"/>
    <xf numFmtId="0" fontId="3" fillId="8" borderId="1" xfId="0" applyFont="1" applyFill="1" applyBorder="1"/>
    <xf numFmtId="0" fontId="0" fillId="19" borderId="6" xfId="0" applyFill="1" applyBorder="1"/>
    <xf numFmtId="0" fontId="0" fillId="19" borderId="1" xfId="0" applyFill="1" applyBorder="1"/>
    <xf numFmtId="0" fontId="12"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xf>
    <xf numFmtId="0" fontId="9" fillId="4" borderId="32" xfId="0" applyFont="1" applyFill="1" applyBorder="1"/>
    <xf numFmtId="0" fontId="9" fillId="4" borderId="10" xfId="0" applyFont="1" applyFill="1" applyBorder="1"/>
    <xf numFmtId="0" fontId="9" fillId="5" borderId="32" xfId="0" applyFont="1" applyFill="1" applyBorder="1"/>
    <xf numFmtId="0" fontId="9" fillId="5" borderId="10" xfId="0" applyFont="1" applyFill="1" applyBorder="1"/>
    <xf numFmtId="0" fontId="9" fillId="6" borderId="32" xfId="0" applyFont="1" applyFill="1" applyBorder="1"/>
    <xf numFmtId="0" fontId="9" fillId="6" borderId="10" xfId="0" applyFont="1" applyFill="1" applyBorder="1"/>
    <xf numFmtId="0" fontId="9" fillId="7" borderId="32" xfId="0" applyFont="1" applyFill="1" applyBorder="1"/>
    <xf numFmtId="0" fontId="9" fillId="7" borderId="10" xfId="0" applyFont="1" applyFill="1" applyBorder="1"/>
    <xf numFmtId="0" fontId="9" fillId="9" borderId="32" xfId="0" applyFont="1" applyFill="1" applyBorder="1"/>
    <xf numFmtId="0" fontId="9" fillId="9" borderId="10" xfId="0" applyFont="1" applyFill="1" applyBorder="1"/>
    <xf numFmtId="0" fontId="9" fillId="8" borderId="32" xfId="0" applyFont="1" applyFill="1" applyBorder="1"/>
    <xf numFmtId="0" fontId="9" fillId="8" borderId="10" xfId="0" applyFont="1" applyFill="1" applyBorder="1"/>
    <xf numFmtId="0" fontId="9" fillId="2" borderId="32" xfId="0" applyFont="1" applyFill="1" applyBorder="1"/>
    <xf numFmtId="0" fontId="9" fillId="2" borderId="10" xfId="0" applyFont="1" applyFill="1" applyBorder="1"/>
    <xf numFmtId="0" fontId="14" fillId="0" borderId="0" xfId="2" applyFont="1" applyAlignment="1" applyProtection="1">
      <alignment horizontal="left" vertical="center" wrapText="1"/>
    </xf>
    <xf numFmtId="0" fontId="0" fillId="0" borderId="63" xfId="0" applyBorder="1"/>
    <xf numFmtId="0" fontId="0" fillId="0" borderId="64" xfId="0" applyBorder="1"/>
    <xf numFmtId="0" fontId="0" fillId="0" borderId="65" xfId="0" applyBorder="1"/>
    <xf numFmtId="0" fontId="0" fillId="0" borderId="69" xfId="0" applyBorder="1"/>
    <xf numFmtId="0" fontId="0" fillId="0" borderId="71" xfId="0" applyBorder="1"/>
    <xf numFmtId="0" fontId="0" fillId="0" borderId="70" xfId="0" applyBorder="1"/>
    <xf numFmtId="0" fontId="9" fillId="3" borderId="39" xfId="0" applyFont="1" applyFill="1" applyBorder="1"/>
    <xf numFmtId="0" fontId="9" fillId="3" borderId="30" xfId="0" applyFont="1" applyFill="1" applyBorder="1" applyAlignment="1">
      <alignment vertical="center"/>
    </xf>
    <xf numFmtId="0" fontId="9" fillId="3" borderId="32" xfId="0" applyFont="1" applyFill="1" applyBorder="1" applyAlignment="1">
      <alignment vertical="center"/>
    </xf>
    <xf numFmtId="0" fontId="9" fillId="4" borderId="32" xfId="0" applyFont="1" applyFill="1" applyBorder="1" applyAlignment="1">
      <alignment vertical="center"/>
    </xf>
    <xf numFmtId="0" fontId="9" fillId="5" borderId="32" xfId="0" applyFont="1" applyFill="1" applyBorder="1" applyAlignment="1">
      <alignment vertical="center"/>
    </xf>
    <xf numFmtId="0" fontId="9" fillId="6" borderId="32" xfId="0" applyFont="1" applyFill="1" applyBorder="1" applyAlignment="1">
      <alignment vertical="center"/>
    </xf>
    <xf numFmtId="0" fontId="9" fillId="7" borderId="32" xfId="0" applyFont="1" applyFill="1" applyBorder="1" applyAlignment="1">
      <alignment vertical="center"/>
    </xf>
    <xf numFmtId="0" fontId="9" fillId="9" borderId="32" xfId="0" applyFont="1" applyFill="1" applyBorder="1" applyAlignment="1">
      <alignment vertical="center"/>
    </xf>
    <xf numFmtId="0" fontId="9" fillId="8" borderId="32" xfId="0" applyFont="1" applyFill="1" applyBorder="1" applyAlignment="1">
      <alignment vertical="center"/>
    </xf>
    <xf numFmtId="0" fontId="9" fillId="2" borderId="32" xfId="0" applyFont="1" applyFill="1" applyBorder="1" applyAlignment="1">
      <alignment vertical="center"/>
    </xf>
    <xf numFmtId="0" fontId="9" fillId="2" borderId="30" xfId="0" applyFont="1" applyFill="1" applyBorder="1" applyAlignment="1">
      <alignment vertical="center"/>
    </xf>
    <xf numFmtId="0" fontId="9" fillId="4" borderId="30" xfId="0" applyFont="1" applyFill="1" applyBorder="1" applyAlignment="1">
      <alignment vertical="center"/>
    </xf>
    <xf numFmtId="0" fontId="9" fillId="9" borderId="30" xfId="0" applyFont="1" applyFill="1" applyBorder="1" applyAlignment="1">
      <alignment vertical="center"/>
    </xf>
    <xf numFmtId="0" fontId="9" fillId="8" borderId="30" xfId="0" applyFont="1" applyFill="1" applyBorder="1" applyAlignment="1">
      <alignment vertical="center"/>
    </xf>
    <xf numFmtId="0" fontId="3" fillId="0" borderId="72" xfId="0" applyFont="1" applyBorder="1"/>
    <xf numFmtId="0" fontId="0" fillId="0" borderId="0" xfId="0" applyAlignment="1">
      <alignment horizontal="center"/>
    </xf>
    <xf numFmtId="0" fontId="0" fillId="0" borderId="1" xfId="0" applyBorder="1" applyAlignment="1">
      <alignment horizontal="center"/>
    </xf>
    <xf numFmtId="0" fontId="5" fillId="14" borderId="1" xfId="0" applyFont="1" applyFill="1" applyBorder="1" applyAlignment="1">
      <alignment horizontal="left"/>
    </xf>
    <xf numFmtId="0" fontId="5" fillId="12" borderId="1" xfId="0" applyFont="1" applyFill="1" applyBorder="1" applyAlignment="1">
      <alignment horizontal="left"/>
    </xf>
    <xf numFmtId="0" fontId="5" fillId="13" borderId="1" xfId="0" applyFont="1" applyFill="1" applyBorder="1" applyAlignment="1">
      <alignment horizontal="left"/>
    </xf>
    <xf numFmtId="0" fontId="0" fillId="8" borderId="1" xfId="0" applyFill="1" applyBorder="1"/>
    <xf numFmtId="0" fontId="3" fillId="15" borderId="1" xfId="0" applyFont="1" applyFill="1" applyBorder="1" applyAlignment="1">
      <alignment horizontal="center"/>
    </xf>
    <xf numFmtId="0" fontId="15" fillId="14" borderId="1" xfId="0" applyFont="1" applyFill="1" applyBorder="1" applyAlignment="1">
      <alignment horizontal="center"/>
    </xf>
    <xf numFmtId="0" fontId="0" fillId="19" borderId="3" xfId="0" applyFill="1" applyBorder="1" applyAlignment="1">
      <alignment horizontal="center"/>
    </xf>
    <xf numFmtId="0" fontId="5" fillId="12" borderId="1" xfId="0" applyFont="1" applyFill="1" applyBorder="1" applyAlignment="1">
      <alignment horizontal="center"/>
    </xf>
    <xf numFmtId="0" fontId="5" fillId="13" borderId="1" xfId="0" applyFont="1" applyFill="1" applyBorder="1" applyAlignment="1">
      <alignment horizontal="center"/>
    </xf>
    <xf numFmtId="0" fontId="5" fillId="16" borderId="1" xfId="0" applyFont="1" applyFill="1" applyBorder="1" applyAlignment="1">
      <alignment horizontal="center"/>
    </xf>
    <xf numFmtId="0" fontId="0" fillId="17" borderId="1" xfId="0" applyFill="1" applyBorder="1" applyAlignment="1">
      <alignment horizontal="center"/>
    </xf>
    <xf numFmtId="0" fontId="0" fillId="8" borderId="1" xfId="0" applyFill="1" applyBorder="1" applyAlignment="1">
      <alignment horizontal="center"/>
    </xf>
    <xf numFmtId="0" fontId="0" fillId="0" borderId="73" xfId="0" applyBorder="1" applyProtection="1">
      <protection locked="0"/>
    </xf>
    <xf numFmtId="0" fontId="0" fillId="0" borderId="75" xfId="0" applyBorder="1" applyProtection="1">
      <protection locked="0"/>
    </xf>
    <xf numFmtId="0" fontId="0" fillId="0" borderId="74" xfId="0" applyBorder="1" applyProtection="1">
      <protection locked="0"/>
    </xf>
    <xf numFmtId="0" fontId="0" fillId="0" borderId="24" xfId="0" applyBorder="1"/>
    <xf numFmtId="0" fontId="0" fillId="0" borderId="2" xfId="0" applyBorder="1"/>
    <xf numFmtId="0" fontId="0" fillId="0" borderId="3" xfId="0" applyBorder="1"/>
    <xf numFmtId="0" fontId="0" fillId="0" borderId="25" xfId="0" applyBorder="1"/>
    <xf numFmtId="0" fontId="0" fillId="0" borderId="57" xfId="0" applyBorder="1"/>
    <xf numFmtId="0" fontId="4" fillId="10" borderId="11" xfId="0" applyFont="1" applyFill="1" applyBorder="1"/>
    <xf numFmtId="0" fontId="16" fillId="0" borderId="0" xfId="0" applyFont="1"/>
    <xf numFmtId="0" fontId="17" fillId="0" borderId="73" xfId="0" applyFont="1" applyBorder="1" applyProtection="1">
      <protection locked="0"/>
    </xf>
    <xf numFmtId="9" fontId="8" fillId="11" borderId="26" xfId="3" applyFont="1" applyFill="1" applyBorder="1"/>
    <xf numFmtId="0" fontId="0" fillId="3" borderId="76" xfId="0" applyFill="1" applyBorder="1"/>
    <xf numFmtId="0" fontId="0" fillId="3" borderId="77" xfId="0" applyFill="1" applyBorder="1"/>
    <xf numFmtId="0" fontId="4" fillId="3" borderId="21" xfId="0" applyFont="1" applyFill="1" applyBorder="1"/>
    <xf numFmtId="0" fontId="4" fillId="4" borderId="18" xfId="0" applyFont="1" applyFill="1" applyBorder="1"/>
    <xf numFmtId="0" fontId="4" fillId="5" borderId="18" xfId="0" applyFont="1" applyFill="1" applyBorder="1"/>
    <xf numFmtId="0" fontId="4" fillId="6" borderId="18" xfId="0" applyFont="1" applyFill="1" applyBorder="1"/>
    <xf numFmtId="0" fontId="4" fillId="7" borderId="18" xfId="0" applyFont="1" applyFill="1" applyBorder="1"/>
    <xf numFmtId="0" fontId="4" fillId="9" borderId="18" xfId="0" applyFont="1" applyFill="1" applyBorder="1"/>
    <xf numFmtId="0" fontId="4" fillId="8" borderId="18" xfId="0" applyFont="1" applyFill="1" applyBorder="1"/>
    <xf numFmtId="0" fontId="0" fillId="10" borderId="18" xfId="0" applyFill="1" applyBorder="1"/>
    <xf numFmtId="0" fontId="4" fillId="10" borderId="18" xfId="0" applyFont="1" applyFill="1" applyBorder="1"/>
    <xf numFmtId="0" fontId="0" fillId="10" borderId="11" xfId="0" applyFill="1" applyBorder="1"/>
    <xf numFmtId="0" fontId="4" fillId="0" borderId="2" xfId="0" applyFont="1" applyBorder="1" applyAlignment="1">
      <alignment horizontal="center" wrapText="1"/>
    </xf>
    <xf numFmtId="0" fontId="4" fillId="0" borderId="3" xfId="0" applyFont="1" applyBorder="1" applyAlignment="1">
      <alignment horizontal="right" wrapText="1"/>
    </xf>
    <xf numFmtId="0" fontId="0" fillId="0" borderId="78" xfId="0" applyBorder="1" applyProtection="1">
      <protection locked="0"/>
    </xf>
    <xf numFmtId="0" fontId="0" fillId="0" borderId="22" xfId="0" applyBorder="1" applyProtection="1">
      <protection locked="0"/>
    </xf>
    <xf numFmtId="0" fontId="0" fillId="0" borderId="55" xfId="0" applyBorder="1" applyProtection="1">
      <protection locked="0"/>
    </xf>
    <xf numFmtId="0" fontId="0" fillId="3" borderId="15" xfId="0" applyFill="1" applyBorder="1"/>
    <xf numFmtId="0" fontId="0" fillId="4" borderId="11" xfId="0" applyFill="1" applyBorder="1"/>
    <xf numFmtId="0" fontId="0" fillId="5" borderId="11" xfId="0" applyFill="1" applyBorder="1"/>
    <xf numFmtId="0" fontId="0" fillId="6" borderId="11" xfId="0" applyFill="1" applyBorder="1"/>
    <xf numFmtId="0" fontId="0" fillId="7" borderId="11" xfId="0" applyFill="1" applyBorder="1"/>
    <xf numFmtId="0" fontId="0" fillId="9" borderId="11" xfId="0" applyFill="1" applyBorder="1"/>
    <xf numFmtId="0" fontId="0" fillId="8" borderId="11" xfId="0" applyFill="1" applyBorder="1"/>
    <xf numFmtId="0" fontId="4" fillId="3" borderId="32" xfId="0" applyFont="1" applyFill="1" applyBorder="1"/>
    <xf numFmtId="0" fontId="4" fillId="4" borderId="30" xfId="0" applyFont="1" applyFill="1" applyBorder="1"/>
    <xf numFmtId="0" fontId="4" fillId="5" borderId="30" xfId="0" applyFont="1" applyFill="1" applyBorder="1"/>
    <xf numFmtId="0" fontId="4" fillId="6" borderId="30" xfId="0" applyFont="1" applyFill="1" applyBorder="1"/>
    <xf numFmtId="0" fontId="4" fillId="7" borderId="30" xfId="0" applyFont="1" applyFill="1" applyBorder="1"/>
    <xf numFmtId="0" fontId="4" fillId="9" borderId="30" xfId="0" applyFont="1" applyFill="1" applyBorder="1"/>
    <xf numFmtId="0" fontId="4" fillId="8" borderId="30" xfId="0" applyFont="1" applyFill="1" applyBorder="1"/>
    <xf numFmtId="0" fontId="4" fillId="10" borderId="30" xfId="0" applyFont="1" applyFill="1" applyBorder="1"/>
    <xf numFmtId="0" fontId="4" fillId="3" borderId="30" xfId="0" applyFont="1" applyFill="1" applyBorder="1"/>
    <xf numFmtId="0" fontId="4" fillId="3" borderId="76" xfId="0" applyFont="1" applyFill="1" applyBorder="1"/>
    <xf numFmtId="0" fontId="0" fillId="0" borderId="79"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0" fillId="15" borderId="6" xfId="0" applyFill="1" applyBorder="1" applyAlignment="1">
      <alignment horizontal="center"/>
    </xf>
    <xf numFmtId="0" fontId="0" fillId="15" borderId="1" xfId="0" applyFill="1" applyBorder="1" applyAlignment="1">
      <alignment horizontal="center"/>
    </xf>
    <xf numFmtId="0" fontId="0" fillId="15" borderId="3" xfId="0" applyFill="1" applyBorder="1" applyAlignment="1">
      <alignment horizontal="center"/>
    </xf>
    <xf numFmtId="0" fontId="5" fillId="14" borderId="1" xfId="0" applyFont="1" applyFill="1" applyBorder="1" applyAlignment="1">
      <alignment horizontal="center"/>
    </xf>
    <xf numFmtId="0" fontId="5" fillId="14" borderId="3" xfId="0" applyFont="1" applyFill="1" applyBorder="1" applyAlignment="1">
      <alignment horizontal="center"/>
    </xf>
    <xf numFmtId="0" fontId="5" fillId="12" borderId="3" xfId="0" applyFont="1" applyFill="1" applyBorder="1" applyAlignment="1">
      <alignment horizontal="center"/>
    </xf>
    <xf numFmtId="0" fontId="5" fillId="13" borderId="3" xfId="0" applyFont="1" applyFill="1" applyBorder="1" applyAlignment="1">
      <alignment horizontal="center"/>
    </xf>
    <xf numFmtId="0" fontId="5" fillId="16" borderId="3" xfId="0" applyFont="1" applyFill="1" applyBorder="1" applyAlignment="1">
      <alignment horizontal="center"/>
    </xf>
    <xf numFmtId="0" fontId="0" fillId="17" borderId="3" xfId="0" applyFill="1" applyBorder="1" applyAlignment="1">
      <alignment horizontal="center"/>
    </xf>
    <xf numFmtId="0" fontId="5" fillId="18" borderId="6" xfId="0" applyFont="1" applyFill="1" applyBorder="1" applyAlignment="1">
      <alignment horizontal="center"/>
    </xf>
    <xf numFmtId="0" fontId="5" fillId="18" borderId="1" xfId="0" applyFont="1" applyFill="1" applyBorder="1" applyAlignment="1">
      <alignment horizontal="center"/>
    </xf>
    <xf numFmtId="0" fontId="5" fillId="18" borderId="3" xfId="0" applyFont="1" applyFill="1" applyBorder="1" applyAlignment="1">
      <alignment horizontal="center"/>
    </xf>
    <xf numFmtId="0" fontId="16" fillId="0" borderId="0" xfId="0" applyFont="1" applyAlignment="1">
      <alignment horizontal="center"/>
    </xf>
    <xf numFmtId="0" fontId="0" fillId="3" borderId="80" xfId="0" applyFill="1" applyBorder="1"/>
    <xf numFmtId="0" fontId="0" fillId="10" borderId="34" xfId="0" applyFill="1" applyBorder="1"/>
    <xf numFmtId="0" fontId="0" fillId="10" borderId="20" xfId="0" applyFill="1" applyBorder="1"/>
    <xf numFmtId="0" fontId="0" fillId="10" borderId="35" xfId="0" applyFill="1" applyBorder="1"/>
    <xf numFmtId="0" fontId="4" fillId="10" borderId="81" xfId="0" applyFont="1" applyFill="1" applyBorder="1"/>
    <xf numFmtId="0" fontId="17" fillId="0" borderId="0" xfId="0" applyFont="1" applyProtection="1">
      <protection locked="0"/>
    </xf>
    <xf numFmtId="0" fontId="17" fillId="0" borderId="75" xfId="0" applyFont="1" applyBorder="1" applyProtection="1">
      <protection locked="0"/>
    </xf>
    <xf numFmtId="0" fontId="17" fillId="0" borderId="74" xfId="0" applyFont="1" applyBorder="1" applyProtection="1">
      <protection locked="0"/>
    </xf>
    <xf numFmtId="0" fontId="11" fillId="0" borderId="0" xfId="0" applyFont="1" applyAlignment="1">
      <alignment horizontal="center" vertical="center"/>
    </xf>
    <xf numFmtId="0" fontId="17" fillId="0" borderId="89" xfId="0" applyFont="1" applyBorder="1" applyProtection="1">
      <protection locked="0"/>
    </xf>
    <xf numFmtId="0" fontId="17" fillId="0" borderId="90" xfId="0" applyFont="1" applyBorder="1" applyProtection="1">
      <protection locked="0"/>
    </xf>
    <xf numFmtId="0" fontId="17" fillId="0" borderId="82" xfId="0" applyFont="1" applyBorder="1" applyProtection="1">
      <protection locked="0"/>
    </xf>
    <xf numFmtId="0" fontId="17" fillId="0" borderId="88" xfId="0" applyFont="1" applyBorder="1" applyProtection="1">
      <protection locked="0"/>
    </xf>
    <xf numFmtId="0" fontId="17" fillId="0" borderId="91" xfId="0" applyFont="1" applyBorder="1" applyProtection="1">
      <protection locked="0"/>
    </xf>
    <xf numFmtId="0" fontId="17" fillId="0" borderId="84" xfId="0" applyFont="1" applyBorder="1" applyProtection="1">
      <protection locked="0"/>
    </xf>
    <xf numFmtId="0" fontId="0" fillId="4" borderId="30" xfId="0" applyFill="1" applyBorder="1"/>
    <xf numFmtId="0" fontId="0" fillId="5" borderId="30" xfId="0" applyFill="1" applyBorder="1"/>
    <xf numFmtId="0" fontId="0" fillId="6" borderId="30" xfId="0" applyFill="1" applyBorder="1"/>
    <xf numFmtId="0" fontId="0" fillId="9" borderId="30" xfId="0" applyFill="1" applyBorder="1"/>
    <xf numFmtId="0" fontId="0" fillId="8" borderId="30" xfId="0" applyFill="1" applyBorder="1"/>
    <xf numFmtId="2" fontId="0" fillId="3" borderId="21" xfId="0" applyNumberFormat="1" applyFill="1" applyBorder="1"/>
    <xf numFmtId="2" fontId="0" fillId="4" borderId="18" xfId="0" applyNumberFormat="1" applyFill="1" applyBorder="1"/>
    <xf numFmtId="2" fontId="0" fillId="5" borderId="18" xfId="0" applyNumberFormat="1" applyFill="1" applyBorder="1"/>
    <xf numFmtId="2" fontId="0" fillId="6" borderId="18" xfId="0" applyNumberFormat="1" applyFill="1" applyBorder="1"/>
    <xf numFmtId="2" fontId="0" fillId="7" borderId="18" xfId="0" applyNumberFormat="1" applyFill="1" applyBorder="1"/>
    <xf numFmtId="2" fontId="0" fillId="9" borderId="18" xfId="0" applyNumberFormat="1" applyFill="1" applyBorder="1"/>
    <xf numFmtId="2" fontId="0" fillId="8" borderId="18" xfId="0" applyNumberFormat="1" applyFill="1" applyBorder="1"/>
    <xf numFmtId="2" fontId="0" fillId="10" borderId="18" xfId="0" applyNumberFormat="1" applyFill="1" applyBorder="1"/>
    <xf numFmtId="0" fontId="20" fillId="0" borderId="0" xfId="2" applyFont="1" applyAlignment="1" applyProtection="1">
      <alignment horizontal="left" vertical="center" wrapText="1"/>
    </xf>
    <xf numFmtId="0" fontId="17" fillId="20" borderId="82" xfId="0" applyFont="1" applyFill="1" applyBorder="1" applyProtection="1">
      <protection locked="0"/>
    </xf>
    <xf numFmtId="0" fontId="17" fillId="20" borderId="83" xfId="0" applyFont="1" applyFill="1" applyBorder="1" applyProtection="1">
      <protection locked="0"/>
    </xf>
    <xf numFmtId="0" fontId="17" fillId="20" borderId="84" xfId="0" applyFont="1" applyFill="1" applyBorder="1" applyProtection="1">
      <protection locked="0"/>
    </xf>
    <xf numFmtId="0" fontId="17" fillId="20" borderId="85" xfId="0" applyFont="1" applyFill="1" applyBorder="1" applyProtection="1">
      <protection locked="0"/>
    </xf>
    <xf numFmtId="0" fontId="17" fillId="21" borderId="84" xfId="0" applyFont="1" applyFill="1" applyBorder="1" applyProtection="1">
      <protection locked="0"/>
    </xf>
    <xf numFmtId="0" fontId="17" fillId="21" borderId="85" xfId="0" applyFont="1" applyFill="1" applyBorder="1" applyProtection="1">
      <protection locked="0"/>
    </xf>
    <xf numFmtId="0" fontId="17" fillId="22" borderId="84" xfId="0" applyFont="1" applyFill="1" applyBorder="1" applyProtection="1">
      <protection locked="0"/>
    </xf>
    <xf numFmtId="0" fontId="17" fillId="22" borderId="85" xfId="0" applyFont="1" applyFill="1" applyBorder="1" applyProtection="1">
      <protection locked="0"/>
    </xf>
    <xf numFmtId="0" fontId="17" fillId="23" borderId="84" xfId="0" applyFont="1" applyFill="1" applyBorder="1" applyProtection="1">
      <protection locked="0"/>
    </xf>
    <xf numFmtId="0" fontId="17" fillId="23" borderId="85" xfId="0" applyFont="1" applyFill="1" applyBorder="1" applyProtection="1">
      <protection locked="0"/>
    </xf>
    <xf numFmtId="0" fontId="17" fillId="24" borderId="84" xfId="0" applyFont="1" applyFill="1" applyBorder="1" applyProtection="1">
      <protection locked="0"/>
    </xf>
    <xf numFmtId="0" fontId="17" fillId="24" borderId="85" xfId="0" applyFont="1" applyFill="1" applyBorder="1" applyProtection="1">
      <protection locked="0"/>
    </xf>
    <xf numFmtId="0" fontId="17" fillId="25" borderId="84" xfId="0" applyFont="1" applyFill="1" applyBorder="1" applyProtection="1">
      <protection locked="0"/>
    </xf>
    <xf numFmtId="0" fontId="17" fillId="25" borderId="85" xfId="0" applyFont="1" applyFill="1" applyBorder="1" applyProtection="1">
      <protection locked="0"/>
    </xf>
    <xf numFmtId="0" fontId="17" fillId="25" borderId="86" xfId="0" applyFont="1" applyFill="1" applyBorder="1" applyProtection="1">
      <protection locked="0"/>
    </xf>
    <xf numFmtId="0" fontId="17" fillId="25" borderId="87" xfId="0" applyFont="1" applyFill="1" applyBorder="1" applyProtection="1">
      <protection locked="0"/>
    </xf>
    <xf numFmtId="0" fontId="17" fillId="26" borderId="88" xfId="0" applyFont="1" applyFill="1" applyBorder="1" applyProtection="1">
      <protection locked="0"/>
    </xf>
    <xf numFmtId="0" fontId="17" fillId="26" borderId="85" xfId="0" applyFont="1" applyFill="1" applyBorder="1" applyProtection="1">
      <protection locked="0"/>
    </xf>
    <xf numFmtId="0" fontId="17" fillId="27" borderId="82" xfId="0" applyFont="1" applyFill="1" applyBorder="1" applyProtection="1">
      <protection locked="0"/>
    </xf>
    <xf numFmtId="0" fontId="17" fillId="27" borderId="83" xfId="0" applyFont="1" applyFill="1" applyBorder="1" applyProtection="1">
      <protection locked="0"/>
    </xf>
    <xf numFmtId="0" fontId="17" fillId="27" borderId="84" xfId="0" applyFont="1" applyFill="1" applyBorder="1" applyProtection="1">
      <protection locked="0"/>
    </xf>
    <xf numFmtId="0" fontId="17" fillId="27" borderId="85" xfId="0" applyFont="1" applyFill="1" applyBorder="1" applyProtection="1">
      <protection locked="0"/>
    </xf>
    <xf numFmtId="0" fontId="4" fillId="0" borderId="2" xfId="0" applyFont="1" applyBorder="1" applyAlignment="1">
      <alignment horizontal="center"/>
    </xf>
    <xf numFmtId="0" fontId="4" fillId="0" borderId="0" xfId="0" applyFont="1" applyAlignment="1">
      <alignment horizontal="center"/>
    </xf>
    <xf numFmtId="0" fontId="5" fillId="18" borderId="0" xfId="0" applyFont="1" applyFill="1" applyAlignment="1">
      <alignment horizontal="center"/>
    </xf>
    <xf numFmtId="0" fontId="0" fillId="8" borderId="36" xfId="0" applyFill="1" applyBorder="1" applyAlignment="1">
      <alignment horizontal="center" vertical="center"/>
    </xf>
    <xf numFmtId="0" fontId="0" fillId="8" borderId="5" xfId="0" applyFill="1" applyBorder="1" applyAlignment="1">
      <alignment horizontal="center" vertical="center"/>
    </xf>
    <xf numFmtId="0" fontId="0" fillId="8" borderId="13" xfId="0" applyFill="1" applyBorder="1" applyAlignment="1">
      <alignment horizontal="center" vertical="center"/>
    </xf>
    <xf numFmtId="0" fontId="3" fillId="2" borderId="21" xfId="0" applyFont="1" applyFill="1" applyBorder="1" applyAlignment="1">
      <alignment horizontal="center" vertical="center"/>
    </xf>
    <xf numFmtId="0" fontId="17" fillId="0" borderId="94" xfId="0" applyFont="1" applyBorder="1" applyProtection="1">
      <protection locked="0"/>
    </xf>
    <xf numFmtId="0" fontId="1" fillId="10" borderId="25" xfId="0" applyFont="1" applyFill="1" applyBorder="1" applyAlignment="1">
      <alignment horizontal="center" vertical="center"/>
    </xf>
    <xf numFmtId="0" fontId="1" fillId="10" borderId="0" xfId="0" applyFont="1" applyFill="1" applyAlignment="1">
      <alignment horizontal="center" vertical="center"/>
    </xf>
    <xf numFmtId="0" fontId="1" fillId="10" borderId="1" xfId="0" applyFont="1" applyFill="1" applyBorder="1" applyAlignment="1">
      <alignment horizontal="center" vertical="center"/>
    </xf>
    <xf numFmtId="0" fontId="1" fillId="7" borderId="25" xfId="0" applyFont="1" applyFill="1" applyBorder="1" applyAlignment="1">
      <alignment horizontal="center" vertical="center"/>
    </xf>
    <xf numFmtId="0" fontId="1" fillId="7" borderId="0" xfId="0" applyFont="1" applyFill="1" applyAlignment="1">
      <alignment horizontal="center" vertical="center"/>
    </xf>
    <xf numFmtId="0" fontId="1" fillId="7" borderId="1" xfId="0" applyFont="1" applyFill="1" applyBorder="1" applyAlignment="1">
      <alignment horizontal="center" vertical="center"/>
    </xf>
    <xf numFmtId="0" fontId="1" fillId="9" borderId="25" xfId="0" applyFont="1" applyFill="1" applyBorder="1" applyAlignment="1">
      <alignment horizontal="center" vertical="center"/>
    </xf>
    <xf numFmtId="0" fontId="1" fillId="9" borderId="0" xfId="0" applyFont="1" applyFill="1" applyAlignment="1">
      <alignment horizontal="center" vertical="center"/>
    </xf>
    <xf numFmtId="0" fontId="1" fillId="9" borderId="1" xfId="0" applyFont="1" applyFill="1" applyBorder="1" applyAlignment="1">
      <alignment horizontal="center" vertical="center"/>
    </xf>
    <xf numFmtId="0" fontId="1" fillId="8" borderId="25" xfId="0" applyFont="1" applyFill="1" applyBorder="1" applyAlignment="1">
      <alignment horizontal="center" vertical="center"/>
    </xf>
    <xf numFmtId="0" fontId="1" fillId="8" borderId="0" xfId="0" applyFont="1" applyFill="1" applyAlignment="1">
      <alignment horizontal="center" vertical="center"/>
    </xf>
    <xf numFmtId="0" fontId="1" fillId="8" borderId="1" xfId="0" applyFont="1" applyFill="1" applyBorder="1" applyAlignment="1">
      <alignment horizontal="center" vertical="center"/>
    </xf>
    <xf numFmtId="0" fontId="1" fillId="3" borderId="25" xfId="0" applyFont="1" applyFill="1" applyBorder="1" applyAlignment="1">
      <alignment horizontal="center" vertical="center"/>
    </xf>
    <xf numFmtId="0" fontId="1" fillId="3" borderId="0" xfId="0" applyFont="1" applyFill="1" applyAlignment="1">
      <alignment horizontal="center" vertical="center"/>
    </xf>
    <xf numFmtId="0" fontId="1" fillId="3" borderId="1" xfId="0" applyFont="1" applyFill="1" applyBorder="1" applyAlignment="1">
      <alignment horizontal="center" vertical="center"/>
    </xf>
    <xf numFmtId="0" fontId="1" fillId="4" borderId="25" xfId="0" applyFont="1" applyFill="1" applyBorder="1" applyAlignment="1">
      <alignment horizontal="center" vertical="center"/>
    </xf>
    <xf numFmtId="0" fontId="1" fillId="4" borderId="0" xfId="0" applyFont="1" applyFill="1" applyAlignment="1">
      <alignment horizontal="center" vertical="center"/>
    </xf>
    <xf numFmtId="0" fontId="1" fillId="4" borderId="1"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0" xfId="0" applyFont="1" applyFill="1" applyAlignment="1">
      <alignment horizontal="center" vertical="center"/>
    </xf>
    <xf numFmtId="0" fontId="1" fillId="5" borderId="1" xfId="0" applyFont="1" applyFill="1" applyBorder="1" applyAlignment="1">
      <alignment horizontal="center" vertical="center"/>
    </xf>
    <xf numFmtId="0" fontId="2" fillId="6" borderId="25" xfId="0" applyFont="1" applyFill="1" applyBorder="1" applyAlignment="1">
      <alignment horizontal="center" vertical="center"/>
    </xf>
    <xf numFmtId="0" fontId="2" fillId="6" borderId="0" xfId="0" applyFont="1" applyFill="1" applyAlignment="1">
      <alignment horizontal="center" vertical="center"/>
    </xf>
    <xf numFmtId="0" fontId="2" fillId="6" borderId="1" xfId="0" applyFont="1" applyFill="1" applyBorder="1" applyAlignment="1">
      <alignment horizontal="center" vertical="center"/>
    </xf>
    <xf numFmtId="0" fontId="0" fillId="0" borderId="73" xfId="0"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3" fillId="8" borderId="0" xfId="0" applyFont="1" applyFill="1" applyAlignment="1">
      <alignment horizontal="center"/>
    </xf>
    <xf numFmtId="0" fontId="0" fillId="19" borderId="0" xfId="0" applyFill="1" applyAlignment="1">
      <alignment horizontal="center"/>
    </xf>
    <xf numFmtId="0" fontId="17" fillId="0" borderId="92" xfId="0" applyFont="1" applyBorder="1" applyAlignment="1" applyProtection="1">
      <alignment horizontal="center" vertical="center"/>
      <protection locked="0"/>
    </xf>
    <xf numFmtId="0" fontId="17" fillId="0" borderId="73" xfId="0" applyFont="1" applyBorder="1" applyAlignment="1" applyProtection="1">
      <alignment horizontal="center" vertical="center"/>
      <protection locked="0"/>
    </xf>
    <xf numFmtId="0" fontId="17" fillId="0" borderId="93" xfId="0" applyFont="1" applyBorder="1" applyAlignment="1" applyProtection="1">
      <alignment horizontal="center" vertical="center"/>
      <protection locked="0"/>
    </xf>
    <xf numFmtId="0" fontId="0" fillId="0" borderId="92" xfId="0" applyBorder="1" applyAlignment="1" applyProtection="1">
      <alignment horizontal="center" vertical="center"/>
      <protection locked="0"/>
    </xf>
    <xf numFmtId="0" fontId="5" fillId="16" borderId="0" xfId="0" applyFont="1" applyFill="1" applyAlignment="1">
      <alignment horizontal="center"/>
    </xf>
    <xf numFmtId="0" fontId="3" fillId="17" borderId="0" xfId="0" applyFont="1" applyFill="1" applyAlignment="1">
      <alignment horizontal="center"/>
    </xf>
    <xf numFmtId="0" fontId="0" fillId="15" borderId="0" xfId="0" applyFill="1" applyAlignment="1">
      <alignment horizontal="center"/>
    </xf>
    <xf numFmtId="0" fontId="5" fillId="14" borderId="0" xfId="0" applyFont="1" applyFill="1" applyAlignment="1">
      <alignment horizontal="center"/>
    </xf>
    <xf numFmtId="0" fontId="5" fillId="12" borderId="0" xfId="0" applyFont="1" applyFill="1" applyAlignment="1">
      <alignment horizontal="center"/>
    </xf>
    <xf numFmtId="0" fontId="5" fillId="13" borderId="0" xfId="0" applyFont="1" applyFill="1" applyAlignment="1">
      <alignment horizontal="center"/>
    </xf>
    <xf numFmtId="0" fontId="0" fillId="15" borderId="5" xfId="0" applyFill="1" applyBorder="1" applyAlignment="1">
      <alignment horizontal="center"/>
    </xf>
    <xf numFmtId="0" fontId="0" fillId="15" borderId="2" xfId="0" applyFill="1" applyBorder="1" applyAlignment="1">
      <alignment horizontal="center"/>
    </xf>
    <xf numFmtId="0" fontId="5" fillId="14" borderId="5" xfId="0" applyFont="1" applyFill="1" applyBorder="1" applyAlignment="1">
      <alignment horizontal="center"/>
    </xf>
    <xf numFmtId="0" fontId="5" fillId="14" borderId="2" xfId="0" applyFont="1" applyFill="1" applyBorder="1" applyAlignment="1">
      <alignment horizontal="center"/>
    </xf>
    <xf numFmtId="0" fontId="0" fillId="0" borderId="57"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3" fillId="8" borderId="5" xfId="0" applyFont="1" applyFill="1" applyBorder="1" applyAlignment="1">
      <alignment horizontal="center"/>
    </xf>
    <xf numFmtId="0" fontId="0" fillId="19" borderId="5" xfId="0" applyFill="1" applyBorder="1" applyAlignment="1">
      <alignment horizontal="center"/>
    </xf>
    <xf numFmtId="0" fontId="5" fillId="12" borderId="5" xfId="0" applyFont="1" applyFill="1" applyBorder="1" applyAlignment="1">
      <alignment horizontal="center"/>
    </xf>
    <xf numFmtId="0" fontId="5" fillId="13" borderId="5" xfId="0" applyFont="1" applyFill="1" applyBorder="1" applyAlignment="1">
      <alignment horizontal="center"/>
    </xf>
    <xf numFmtId="0" fontId="5" fillId="16" borderId="5" xfId="0" applyFont="1" applyFill="1" applyBorder="1" applyAlignment="1">
      <alignment horizontal="center"/>
    </xf>
    <xf numFmtId="0" fontId="0" fillId="17" borderId="5" xfId="0" applyFill="1" applyBorder="1" applyAlignment="1">
      <alignment horizontal="center"/>
    </xf>
    <xf numFmtId="0" fontId="0" fillId="17" borderId="0" xfId="0" applyFill="1" applyAlignment="1">
      <alignment horizontal="center"/>
    </xf>
    <xf numFmtId="0" fontId="5" fillId="18" borderId="5" xfId="0" applyFont="1" applyFill="1" applyBorder="1" applyAlignment="1">
      <alignment horizontal="center"/>
    </xf>
    <xf numFmtId="0" fontId="5" fillId="18" borderId="0" xfId="0" applyFont="1" applyFill="1" applyAlignment="1">
      <alignment horizontal="center"/>
    </xf>
    <xf numFmtId="0" fontId="3" fillId="0" borderId="57"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0" fillId="8" borderId="40" xfId="0" applyFill="1" applyBorder="1" applyAlignment="1">
      <alignment horizontal="center"/>
    </xf>
    <xf numFmtId="0" fontId="0" fillId="8" borderId="41" xfId="0" applyFill="1" applyBorder="1" applyAlignment="1">
      <alignment horizontal="center"/>
    </xf>
    <xf numFmtId="0" fontId="0" fillId="8" borderId="42" xfId="0" applyFill="1" applyBorder="1" applyAlignment="1">
      <alignment horizontal="center"/>
    </xf>
    <xf numFmtId="0" fontId="0" fillId="15" borderId="40" xfId="0" applyFill="1" applyBorder="1" applyAlignment="1">
      <alignment horizontal="center"/>
    </xf>
    <xf numFmtId="0" fontId="0" fillId="15" borderId="41" xfId="0" applyFill="1" applyBorder="1" applyAlignment="1">
      <alignment horizontal="center"/>
    </xf>
    <xf numFmtId="0" fontId="0" fillId="15" borderId="42" xfId="0" applyFill="1" applyBorder="1" applyAlignment="1">
      <alignment horizontal="center"/>
    </xf>
    <xf numFmtId="0" fontId="3" fillId="19" borderId="40" xfId="0" applyFont="1" applyFill="1" applyBorder="1" applyAlignment="1">
      <alignment horizontal="center"/>
    </xf>
    <xf numFmtId="0" fontId="3" fillId="19" borderId="41" xfId="0" applyFont="1" applyFill="1" applyBorder="1" applyAlignment="1">
      <alignment horizontal="center"/>
    </xf>
    <xf numFmtId="0" fontId="3" fillId="19" borderId="42" xfId="0" applyFont="1" applyFill="1" applyBorder="1" applyAlignment="1">
      <alignment horizontal="center"/>
    </xf>
    <xf numFmtId="0" fontId="4" fillId="0" borderId="43" xfId="0" applyFont="1" applyBorder="1" applyAlignment="1">
      <alignment horizontal="center"/>
    </xf>
    <xf numFmtId="0" fontId="4" fillId="0" borderId="44" xfId="0" applyFont="1" applyBorder="1" applyAlignment="1">
      <alignment horizontal="center"/>
    </xf>
    <xf numFmtId="0" fontId="4" fillId="0" borderId="45" xfId="0" applyFont="1" applyBorder="1" applyAlignment="1">
      <alignment horizontal="center"/>
    </xf>
    <xf numFmtId="0" fontId="5" fillId="13" borderId="40" xfId="0" applyFont="1" applyFill="1" applyBorder="1" applyAlignment="1">
      <alignment horizontal="center"/>
    </xf>
    <xf numFmtId="0" fontId="5" fillId="13" borderId="41" xfId="0" applyFont="1" applyFill="1" applyBorder="1" applyAlignment="1">
      <alignment horizontal="center"/>
    </xf>
    <xf numFmtId="0" fontId="5" fillId="13" borderId="42" xfId="0" applyFont="1" applyFill="1" applyBorder="1" applyAlignment="1">
      <alignment horizontal="center"/>
    </xf>
    <xf numFmtId="0" fontId="5" fillId="12" borderId="40" xfId="0" applyFont="1" applyFill="1" applyBorder="1" applyAlignment="1">
      <alignment horizontal="center"/>
    </xf>
    <xf numFmtId="0" fontId="5" fillId="12" borderId="41" xfId="0" applyFont="1" applyFill="1" applyBorder="1" applyAlignment="1">
      <alignment horizontal="center"/>
    </xf>
    <xf numFmtId="0" fontId="5" fillId="12" borderId="42" xfId="0" applyFont="1" applyFill="1" applyBorder="1" applyAlignment="1">
      <alignment horizontal="center"/>
    </xf>
    <xf numFmtId="0" fontId="3" fillId="17" borderId="40" xfId="0" applyFont="1" applyFill="1" applyBorder="1" applyAlignment="1">
      <alignment horizontal="center"/>
    </xf>
    <xf numFmtId="0" fontId="3" fillId="17" borderId="41" xfId="0" applyFont="1" applyFill="1" applyBorder="1" applyAlignment="1">
      <alignment horizontal="center"/>
    </xf>
    <xf numFmtId="0" fontId="3" fillId="17" borderId="42" xfId="0" applyFont="1" applyFill="1" applyBorder="1" applyAlignment="1">
      <alignment horizontal="center"/>
    </xf>
    <xf numFmtId="0" fontId="5" fillId="14" borderId="40" xfId="0" applyFont="1" applyFill="1" applyBorder="1" applyAlignment="1">
      <alignment horizontal="center"/>
    </xf>
    <xf numFmtId="0" fontId="5" fillId="14" borderId="41" xfId="0" applyFont="1" applyFill="1" applyBorder="1" applyAlignment="1">
      <alignment horizontal="center"/>
    </xf>
    <xf numFmtId="0" fontId="5" fillId="14" borderId="42" xfId="0" applyFont="1" applyFill="1" applyBorder="1" applyAlignment="1">
      <alignment horizontal="center"/>
    </xf>
    <xf numFmtId="0" fontId="5" fillId="18" borderId="40" xfId="0" applyFont="1" applyFill="1" applyBorder="1" applyAlignment="1">
      <alignment horizontal="center"/>
    </xf>
    <xf numFmtId="0" fontId="5" fillId="18" borderId="41" xfId="0" applyFont="1" applyFill="1" applyBorder="1" applyAlignment="1">
      <alignment horizontal="center"/>
    </xf>
    <xf numFmtId="0" fontId="5" fillId="18" borderId="42" xfId="0" applyFont="1" applyFill="1" applyBorder="1" applyAlignment="1">
      <alignment horizontal="center"/>
    </xf>
    <xf numFmtId="0" fontId="5" fillId="16" borderId="66" xfId="0" applyFont="1" applyFill="1" applyBorder="1" applyAlignment="1">
      <alignment horizontal="center"/>
    </xf>
    <xf numFmtId="0" fontId="5" fillId="16" borderId="67" xfId="0" applyFont="1" applyFill="1" applyBorder="1" applyAlignment="1">
      <alignment horizontal="center"/>
    </xf>
    <xf numFmtId="0" fontId="5" fillId="16" borderId="68" xfId="0" applyFont="1" applyFill="1" applyBorder="1" applyAlignment="1">
      <alignment horizontal="center"/>
    </xf>
    <xf numFmtId="0" fontId="1" fillId="3" borderId="27"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10" xfId="0" applyFont="1" applyFill="1" applyBorder="1" applyAlignment="1">
      <alignment horizontal="center" vertical="center"/>
    </xf>
    <xf numFmtId="0" fontId="0" fillId="3" borderId="24" xfId="0" applyFill="1" applyBorder="1" applyAlignment="1">
      <alignment horizontal="center" vertical="center"/>
    </xf>
    <xf numFmtId="0" fontId="0" fillId="3" borderId="5" xfId="0" applyFill="1" applyBorder="1" applyAlignment="1">
      <alignment horizontal="center" vertical="center"/>
    </xf>
    <xf numFmtId="0" fontId="0" fillId="3" borderId="31" xfId="0" applyFill="1" applyBorder="1" applyAlignment="1">
      <alignment horizontal="center" vertical="center"/>
    </xf>
    <xf numFmtId="0" fontId="1" fillId="3" borderId="59" xfId="0" applyFont="1" applyFill="1" applyBorder="1" applyAlignment="1">
      <alignment horizontal="center" vertical="center"/>
    </xf>
    <xf numFmtId="0" fontId="1" fillId="3" borderId="60" xfId="0" applyFont="1" applyFill="1" applyBorder="1" applyAlignment="1">
      <alignment horizontal="center" vertical="center"/>
    </xf>
    <xf numFmtId="0" fontId="1" fillId="3" borderId="16" xfId="0" applyFont="1" applyFill="1" applyBorder="1" applyAlignment="1">
      <alignment horizontal="center" vertical="center"/>
    </xf>
    <xf numFmtId="0" fontId="1" fillId="4" borderId="20" xfId="0" applyFont="1" applyFill="1" applyBorder="1" applyAlignment="1">
      <alignment horizontal="center" vertical="center"/>
    </xf>
    <xf numFmtId="0" fontId="1" fillId="4" borderId="28" xfId="0" applyFont="1" applyFill="1" applyBorder="1" applyAlignment="1">
      <alignment horizontal="center" vertical="center"/>
    </xf>
    <xf numFmtId="0" fontId="1" fillId="4" borderId="10" xfId="0" applyFont="1" applyFill="1" applyBorder="1" applyAlignment="1">
      <alignment horizontal="center" vertical="center"/>
    </xf>
    <xf numFmtId="0" fontId="0" fillId="4" borderId="36" xfId="0" applyFill="1" applyBorder="1" applyAlignment="1">
      <alignment horizontal="center" vertical="center"/>
    </xf>
    <xf numFmtId="0" fontId="0" fillId="4" borderId="5" xfId="0" applyFill="1" applyBorder="1" applyAlignment="1">
      <alignment horizontal="center" vertical="center"/>
    </xf>
    <xf numFmtId="0" fontId="0" fillId="4" borderId="31" xfId="0" applyFill="1" applyBorder="1" applyAlignment="1">
      <alignment horizontal="center" vertical="center"/>
    </xf>
    <xf numFmtId="0" fontId="1" fillId="4" borderId="19" xfId="0" applyFont="1" applyFill="1" applyBorder="1" applyAlignment="1">
      <alignment horizontal="center" vertical="center"/>
    </xf>
    <xf numFmtId="0" fontId="1" fillId="4" borderId="60" xfId="0" applyFont="1" applyFill="1" applyBorder="1" applyAlignment="1">
      <alignment horizontal="center" vertical="center"/>
    </xf>
    <xf numFmtId="0" fontId="1" fillId="4" borderId="16" xfId="0" applyFont="1" applyFill="1" applyBorder="1" applyAlignment="1">
      <alignment horizontal="center" vertical="center"/>
    </xf>
    <xf numFmtId="0" fontId="1" fillId="5" borderId="20" xfId="0" applyFont="1" applyFill="1" applyBorder="1" applyAlignment="1">
      <alignment horizontal="center" vertical="center"/>
    </xf>
    <xf numFmtId="0" fontId="1" fillId="5" borderId="28" xfId="0" applyFont="1" applyFill="1" applyBorder="1" applyAlignment="1">
      <alignment horizontal="center" vertical="center"/>
    </xf>
    <xf numFmtId="0" fontId="1" fillId="5" borderId="10" xfId="0" applyFont="1" applyFill="1" applyBorder="1" applyAlignment="1">
      <alignment horizontal="center" vertical="center"/>
    </xf>
    <xf numFmtId="0" fontId="0" fillId="5" borderId="36" xfId="0" applyFill="1" applyBorder="1" applyAlignment="1">
      <alignment horizontal="center" vertical="center"/>
    </xf>
    <xf numFmtId="0" fontId="0" fillId="5" borderId="5" xfId="0" applyFill="1" applyBorder="1" applyAlignment="1">
      <alignment horizontal="center" vertical="center"/>
    </xf>
    <xf numFmtId="0" fontId="0" fillId="5" borderId="31" xfId="0" applyFill="1" applyBorder="1" applyAlignment="1">
      <alignment horizontal="center" vertical="center"/>
    </xf>
    <xf numFmtId="0" fontId="1" fillId="5" borderId="19" xfId="0" applyFont="1" applyFill="1" applyBorder="1" applyAlignment="1">
      <alignment horizontal="center" vertical="center"/>
    </xf>
    <xf numFmtId="0" fontId="1" fillId="5" borderId="60" xfId="0" applyFont="1" applyFill="1" applyBorder="1" applyAlignment="1">
      <alignment horizontal="center" vertical="center"/>
    </xf>
    <xf numFmtId="0" fontId="1" fillId="5" borderId="16" xfId="0" applyFont="1" applyFill="1" applyBorder="1" applyAlignment="1">
      <alignment horizontal="center" vertical="center"/>
    </xf>
    <xf numFmtId="0" fontId="1" fillId="6" borderId="20" xfId="0" applyFont="1" applyFill="1" applyBorder="1" applyAlignment="1">
      <alignment horizontal="center" vertical="center"/>
    </xf>
    <xf numFmtId="0" fontId="1" fillId="6" borderId="28" xfId="0" applyFont="1" applyFill="1" applyBorder="1" applyAlignment="1">
      <alignment horizontal="center" vertical="center"/>
    </xf>
    <xf numFmtId="0" fontId="1" fillId="6" borderId="10" xfId="0" applyFont="1" applyFill="1" applyBorder="1" applyAlignment="1">
      <alignment horizontal="center" vertical="center"/>
    </xf>
    <xf numFmtId="0" fontId="0" fillId="6" borderId="36" xfId="0" applyFill="1" applyBorder="1" applyAlignment="1">
      <alignment horizontal="center" vertical="center"/>
    </xf>
    <xf numFmtId="0" fontId="0" fillId="6" borderId="5" xfId="0" applyFill="1" applyBorder="1" applyAlignment="1">
      <alignment horizontal="center" vertical="center"/>
    </xf>
    <xf numFmtId="0" fontId="0" fillId="6" borderId="31" xfId="0" applyFill="1" applyBorder="1" applyAlignment="1">
      <alignment horizontal="center" vertical="center"/>
    </xf>
    <xf numFmtId="0" fontId="1" fillId="6" borderId="19" xfId="0" applyFont="1" applyFill="1" applyBorder="1" applyAlignment="1">
      <alignment horizontal="center" vertical="center"/>
    </xf>
    <xf numFmtId="0" fontId="1" fillId="6" borderId="60" xfId="0" applyFont="1" applyFill="1" applyBorder="1" applyAlignment="1">
      <alignment horizontal="center" vertical="center"/>
    </xf>
    <xf numFmtId="0" fontId="1" fillId="6" borderId="16" xfId="0" applyFont="1" applyFill="1" applyBorder="1" applyAlignment="1">
      <alignment horizontal="center" vertical="center"/>
    </xf>
    <xf numFmtId="0" fontId="1" fillId="7" borderId="20" xfId="0" applyFont="1" applyFill="1" applyBorder="1" applyAlignment="1">
      <alignment horizontal="center" vertical="center"/>
    </xf>
    <xf numFmtId="0" fontId="1" fillId="7" borderId="28" xfId="0" applyFont="1" applyFill="1" applyBorder="1" applyAlignment="1">
      <alignment horizontal="center" vertical="center"/>
    </xf>
    <xf numFmtId="0" fontId="1" fillId="7" borderId="10" xfId="0" applyFont="1" applyFill="1" applyBorder="1" applyAlignment="1">
      <alignment horizontal="center" vertical="center"/>
    </xf>
    <xf numFmtId="0" fontId="0" fillId="7" borderId="36" xfId="0" applyFill="1" applyBorder="1" applyAlignment="1">
      <alignment horizontal="center" vertical="center"/>
    </xf>
    <xf numFmtId="0" fontId="0" fillId="7" borderId="5" xfId="0" applyFill="1" applyBorder="1" applyAlignment="1">
      <alignment horizontal="center" vertical="center"/>
    </xf>
    <xf numFmtId="0" fontId="0" fillId="7" borderId="31" xfId="0" applyFill="1" applyBorder="1" applyAlignment="1">
      <alignment horizontal="center" vertical="center"/>
    </xf>
    <xf numFmtId="0" fontId="1" fillId="7" borderId="19" xfId="0" applyFont="1" applyFill="1" applyBorder="1" applyAlignment="1">
      <alignment horizontal="center" vertical="center"/>
    </xf>
    <xf numFmtId="0" fontId="1" fillId="7" borderId="60" xfId="0" applyFont="1" applyFill="1" applyBorder="1" applyAlignment="1">
      <alignment horizontal="center" vertical="center"/>
    </xf>
    <xf numFmtId="0" fontId="1" fillId="7" borderId="16" xfId="0" applyFont="1" applyFill="1" applyBorder="1" applyAlignment="1">
      <alignment horizontal="center" vertical="center"/>
    </xf>
    <xf numFmtId="0" fontId="1" fillId="9" borderId="20" xfId="0" applyFont="1" applyFill="1" applyBorder="1" applyAlignment="1">
      <alignment horizontal="center" vertical="center"/>
    </xf>
    <xf numFmtId="0" fontId="1" fillId="9" borderId="28" xfId="0" applyFont="1" applyFill="1" applyBorder="1" applyAlignment="1">
      <alignment horizontal="center" vertical="center"/>
    </xf>
    <xf numFmtId="0" fontId="1" fillId="9" borderId="10" xfId="0" applyFont="1" applyFill="1" applyBorder="1" applyAlignment="1">
      <alignment horizontal="center" vertical="center"/>
    </xf>
    <xf numFmtId="0" fontId="0" fillId="9" borderId="36" xfId="0" applyFill="1" applyBorder="1" applyAlignment="1">
      <alignment horizontal="center" vertical="center"/>
    </xf>
    <xf numFmtId="0" fontId="0" fillId="9" borderId="5" xfId="0" applyFill="1" applyBorder="1" applyAlignment="1">
      <alignment horizontal="center" vertical="center"/>
    </xf>
    <xf numFmtId="0" fontId="0" fillId="9" borderId="31" xfId="0" applyFill="1" applyBorder="1" applyAlignment="1">
      <alignment horizontal="center" vertical="center"/>
    </xf>
    <xf numFmtId="0" fontId="1" fillId="9" borderId="19" xfId="0" applyFont="1" applyFill="1" applyBorder="1" applyAlignment="1">
      <alignment horizontal="center" vertical="center"/>
    </xf>
    <xf numFmtId="0" fontId="1" fillId="9" borderId="60" xfId="0" applyFont="1" applyFill="1" applyBorder="1" applyAlignment="1">
      <alignment horizontal="center" vertical="center"/>
    </xf>
    <xf numFmtId="0" fontId="1" fillId="9" borderId="16" xfId="0" applyFont="1" applyFill="1" applyBorder="1" applyAlignment="1">
      <alignment horizontal="center" vertical="center"/>
    </xf>
    <xf numFmtId="0" fontId="1" fillId="8" borderId="20" xfId="0" applyFont="1" applyFill="1" applyBorder="1" applyAlignment="1">
      <alignment horizontal="center" vertical="center"/>
    </xf>
    <xf numFmtId="0" fontId="1" fillId="8" borderId="28" xfId="0" applyFont="1" applyFill="1" applyBorder="1" applyAlignment="1">
      <alignment horizontal="center" vertical="center"/>
    </xf>
    <xf numFmtId="0" fontId="1" fillId="8" borderId="10" xfId="0" applyFont="1" applyFill="1" applyBorder="1" applyAlignment="1">
      <alignment horizontal="center" vertical="center"/>
    </xf>
    <xf numFmtId="0" fontId="0" fillId="8" borderId="36" xfId="0" applyFill="1" applyBorder="1" applyAlignment="1">
      <alignment horizontal="center" vertical="center"/>
    </xf>
    <xf numFmtId="0" fontId="0" fillId="8" borderId="5" xfId="0" applyFill="1" applyBorder="1" applyAlignment="1">
      <alignment horizontal="center" vertical="center"/>
    </xf>
    <xf numFmtId="0" fontId="0" fillId="8" borderId="31" xfId="0" applyFill="1" applyBorder="1" applyAlignment="1">
      <alignment horizontal="center" vertical="center"/>
    </xf>
    <xf numFmtId="0" fontId="1" fillId="8" borderId="19" xfId="0" applyFont="1" applyFill="1" applyBorder="1" applyAlignment="1">
      <alignment horizontal="center" vertical="center"/>
    </xf>
    <xf numFmtId="0" fontId="1" fillId="8" borderId="60" xfId="0" applyFont="1" applyFill="1" applyBorder="1" applyAlignment="1">
      <alignment horizontal="center" vertical="center"/>
    </xf>
    <xf numFmtId="0" fontId="1" fillId="8" borderId="16"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10"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1"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60" xfId="0" applyFont="1" applyFill="1" applyBorder="1" applyAlignment="1">
      <alignment horizontal="center" vertical="center"/>
    </xf>
    <xf numFmtId="0" fontId="1" fillId="2" borderId="16"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10" xfId="0" applyFont="1" applyFill="1" applyBorder="1" applyAlignment="1">
      <alignment horizontal="center" vertical="center"/>
    </xf>
    <xf numFmtId="0" fontId="3" fillId="3" borderId="36"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31" xfId="0" applyFont="1" applyFill="1" applyBorder="1" applyAlignment="1">
      <alignment horizontal="center" vertical="center"/>
    </xf>
    <xf numFmtId="0" fontId="1" fillId="3" borderId="19" xfId="0" applyFont="1" applyFill="1" applyBorder="1" applyAlignment="1">
      <alignment horizontal="center" vertical="center"/>
    </xf>
    <xf numFmtId="0" fontId="0" fillId="8" borderId="13" xfId="0" applyFill="1" applyBorder="1" applyAlignment="1">
      <alignment horizontal="center" vertical="center"/>
    </xf>
    <xf numFmtId="0" fontId="0" fillId="8" borderId="0" xfId="0" applyFill="1" applyAlignment="1">
      <alignment horizontal="center" vertical="center"/>
    </xf>
    <xf numFmtId="0" fontId="0" fillId="8" borderId="21" xfId="0"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21" xfId="0" applyFont="1" applyFill="1" applyBorder="1" applyAlignment="1">
      <alignment horizontal="center" vertical="center"/>
    </xf>
    <xf numFmtId="0" fontId="0" fillId="8" borderId="38" xfId="0" applyFill="1" applyBorder="1" applyAlignment="1">
      <alignment horizontal="center" vertical="center"/>
    </xf>
    <xf numFmtId="0" fontId="0" fillId="8" borderId="4" xfId="0" applyFill="1" applyBorder="1" applyAlignment="1">
      <alignment horizontal="center" vertical="center"/>
    </xf>
    <xf numFmtId="0" fontId="0" fillId="8" borderId="22" xfId="0" applyFill="1" applyBorder="1" applyAlignment="1">
      <alignment horizontal="center" vertical="center"/>
    </xf>
    <xf numFmtId="0" fontId="0" fillId="10" borderId="38" xfId="0" applyFill="1" applyBorder="1" applyAlignment="1">
      <alignment horizontal="center" vertical="center"/>
    </xf>
    <xf numFmtId="0" fontId="0" fillId="10" borderId="4" xfId="0" applyFill="1" applyBorder="1" applyAlignment="1">
      <alignment horizontal="center" vertical="center"/>
    </xf>
    <xf numFmtId="0" fontId="0" fillId="10" borderId="22" xfId="0" applyFill="1" applyBorder="1" applyAlignment="1">
      <alignment horizontal="center" vertical="center"/>
    </xf>
    <xf numFmtId="0" fontId="0" fillId="4" borderId="38" xfId="0" applyFill="1" applyBorder="1" applyAlignment="1">
      <alignment horizontal="center" vertical="center"/>
    </xf>
    <xf numFmtId="0" fontId="0" fillId="4" borderId="4" xfId="0" applyFill="1" applyBorder="1" applyAlignment="1">
      <alignment horizontal="center" vertical="center"/>
    </xf>
    <xf numFmtId="0" fontId="0" fillId="4" borderId="22" xfId="0" applyFill="1" applyBorder="1" applyAlignment="1">
      <alignment horizontal="center" vertical="center"/>
    </xf>
    <xf numFmtId="0" fontId="0" fillId="5" borderId="38" xfId="0" applyFill="1" applyBorder="1" applyAlignment="1">
      <alignment horizontal="center" vertical="center"/>
    </xf>
    <xf numFmtId="0" fontId="0" fillId="5" borderId="4" xfId="0" applyFill="1" applyBorder="1" applyAlignment="1">
      <alignment horizontal="center" vertical="center"/>
    </xf>
    <xf numFmtId="0" fontId="0" fillId="5" borderId="22" xfId="0" applyFill="1" applyBorder="1" applyAlignment="1">
      <alignment horizontal="center" vertical="center"/>
    </xf>
    <xf numFmtId="0" fontId="0" fillId="6" borderId="38" xfId="0" applyFill="1" applyBorder="1" applyAlignment="1">
      <alignment horizontal="center" vertical="center"/>
    </xf>
    <xf numFmtId="0" fontId="0" fillId="6" borderId="4" xfId="0" applyFill="1" applyBorder="1" applyAlignment="1">
      <alignment horizontal="center" vertical="center"/>
    </xf>
    <xf numFmtId="0" fontId="0" fillId="6" borderId="22" xfId="0" applyFill="1" applyBorder="1" applyAlignment="1">
      <alignment horizontal="center" vertical="center"/>
    </xf>
    <xf numFmtId="0" fontId="0" fillId="7" borderId="38" xfId="0" applyFill="1" applyBorder="1" applyAlignment="1">
      <alignment horizontal="center" vertical="center"/>
    </xf>
    <xf numFmtId="0" fontId="0" fillId="7" borderId="4" xfId="0" applyFill="1" applyBorder="1" applyAlignment="1">
      <alignment horizontal="center" vertical="center"/>
    </xf>
    <xf numFmtId="0" fontId="0" fillId="7" borderId="22" xfId="0" applyFill="1" applyBorder="1" applyAlignment="1">
      <alignment horizontal="center" vertical="center"/>
    </xf>
    <xf numFmtId="0" fontId="0" fillId="9" borderId="38" xfId="0" applyFill="1" applyBorder="1" applyAlignment="1">
      <alignment horizontal="center" vertical="center"/>
    </xf>
    <xf numFmtId="0" fontId="0" fillId="9" borderId="4" xfId="0" applyFill="1" applyBorder="1" applyAlignment="1">
      <alignment horizontal="center" vertical="center"/>
    </xf>
    <xf numFmtId="0" fontId="0" fillId="9" borderId="22" xfId="0" applyFill="1" applyBorder="1" applyAlignment="1">
      <alignment horizontal="center" vertical="center"/>
    </xf>
    <xf numFmtId="0" fontId="0" fillId="3" borderId="38" xfId="0" applyFill="1" applyBorder="1" applyAlignment="1">
      <alignment horizontal="center" vertical="center"/>
    </xf>
    <xf numFmtId="0" fontId="0" fillId="3" borderId="4" xfId="0" applyFill="1" applyBorder="1" applyAlignment="1">
      <alignment horizontal="center" vertical="center"/>
    </xf>
    <xf numFmtId="0" fontId="0" fillId="3" borderId="22" xfId="0" applyFill="1" applyBorder="1" applyAlignment="1">
      <alignment horizontal="center" vertical="center"/>
    </xf>
    <xf numFmtId="0" fontId="1" fillId="3" borderId="38"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2" xfId="0" applyFont="1" applyFill="1" applyBorder="1" applyAlignment="1">
      <alignment horizontal="center" vertical="center"/>
    </xf>
    <xf numFmtId="0" fontId="1" fillId="4" borderId="38"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22" xfId="0" applyFont="1" applyFill="1" applyBorder="1" applyAlignment="1">
      <alignment horizontal="center" vertical="center"/>
    </xf>
    <xf numFmtId="0" fontId="1" fillId="8" borderId="38"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22" xfId="0" applyFont="1" applyFill="1" applyBorder="1" applyAlignment="1">
      <alignment horizontal="center" vertical="center"/>
    </xf>
    <xf numFmtId="0" fontId="1" fillId="6" borderId="38"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22" xfId="0" applyFont="1" applyFill="1" applyBorder="1" applyAlignment="1">
      <alignment horizontal="center" vertical="center"/>
    </xf>
    <xf numFmtId="0" fontId="1" fillId="7" borderId="38"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22" xfId="0" applyFont="1" applyFill="1" applyBorder="1" applyAlignment="1">
      <alignment horizontal="center" vertical="center"/>
    </xf>
    <xf numFmtId="0" fontId="1" fillId="9" borderId="38" xfId="0" applyFont="1" applyFill="1" applyBorder="1" applyAlignment="1">
      <alignment horizontal="center" vertical="center"/>
    </xf>
    <xf numFmtId="0" fontId="1" fillId="9" borderId="4" xfId="0" applyFont="1" applyFill="1" applyBorder="1" applyAlignment="1">
      <alignment horizontal="center" vertical="center"/>
    </xf>
    <xf numFmtId="0" fontId="1" fillId="9" borderId="22" xfId="0" applyFont="1" applyFill="1" applyBorder="1" applyAlignment="1">
      <alignment horizontal="center" vertical="center"/>
    </xf>
    <xf numFmtId="0" fontId="1" fillId="5" borderId="38"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2" xfId="0" applyFont="1" applyFill="1" applyBorder="1" applyAlignment="1">
      <alignment horizontal="center" vertical="center"/>
    </xf>
    <xf numFmtId="0" fontId="1" fillId="10" borderId="38"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22" xfId="0" applyFont="1" applyFill="1" applyBorder="1" applyAlignment="1">
      <alignment horizontal="center" vertical="center"/>
    </xf>
    <xf numFmtId="0" fontId="5" fillId="13" borderId="2" xfId="0" applyFont="1" applyFill="1" applyBorder="1" applyAlignment="1">
      <alignment horizontal="center"/>
    </xf>
    <xf numFmtId="0" fontId="1" fillId="3" borderId="58" xfId="0" applyFont="1" applyFill="1" applyBorder="1" applyAlignment="1">
      <alignment horizontal="center" vertical="center"/>
    </xf>
    <xf numFmtId="0" fontId="5" fillId="16" borderId="2" xfId="0" applyFont="1" applyFill="1" applyBorder="1" applyAlignment="1">
      <alignment horizontal="center"/>
    </xf>
    <xf numFmtId="0" fontId="0" fillId="17" borderId="2" xfId="0" applyFill="1" applyBorder="1" applyAlignment="1">
      <alignment horizontal="center"/>
    </xf>
    <xf numFmtId="0" fontId="5" fillId="12" borderId="2" xfId="0" applyFont="1" applyFill="1" applyBorder="1" applyAlignment="1">
      <alignment horizontal="center"/>
    </xf>
    <xf numFmtId="0" fontId="4" fillId="0" borderId="5"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center"/>
    </xf>
    <xf numFmtId="0" fontId="6" fillId="0" borderId="0" xfId="0" applyFont="1" applyAlignment="1">
      <alignment horizontal="center"/>
    </xf>
    <xf numFmtId="0" fontId="1" fillId="8" borderId="61" xfId="0" applyFont="1" applyFill="1" applyBorder="1" applyAlignment="1">
      <alignment horizontal="center" vertical="center"/>
    </xf>
    <xf numFmtId="0" fontId="1" fillId="8" borderId="62" xfId="0" applyFont="1" applyFill="1" applyBorder="1" applyAlignment="1">
      <alignment horizontal="center" vertical="center"/>
    </xf>
    <xf numFmtId="0" fontId="1" fillId="8" borderId="15" xfId="0" applyFont="1" applyFill="1" applyBorder="1" applyAlignment="1">
      <alignment horizontal="center" vertical="center"/>
    </xf>
    <xf numFmtId="0" fontId="1" fillId="7" borderId="9" xfId="0" applyFont="1" applyFill="1" applyBorder="1" applyAlignment="1">
      <alignment horizontal="center" vertical="center"/>
    </xf>
    <xf numFmtId="0" fontId="1" fillId="9" borderId="9" xfId="0" applyFont="1" applyFill="1" applyBorder="1" applyAlignment="1">
      <alignment horizontal="center" vertical="center"/>
    </xf>
    <xf numFmtId="0" fontId="1" fillId="8" borderId="9" xfId="0" applyFont="1" applyFill="1" applyBorder="1" applyAlignment="1">
      <alignment horizontal="center" vertical="center"/>
    </xf>
    <xf numFmtId="0" fontId="2" fillId="2" borderId="9" xfId="0" applyFont="1" applyFill="1" applyBorder="1" applyAlignment="1">
      <alignment horizontal="center" vertical="center"/>
    </xf>
    <xf numFmtId="0" fontId="2" fillId="3" borderId="9" xfId="0" applyFont="1" applyFill="1" applyBorder="1" applyAlignment="1">
      <alignment horizontal="center" vertical="center"/>
    </xf>
    <xf numFmtId="0" fontId="1" fillId="4" borderId="9" xfId="0" applyFont="1" applyFill="1" applyBorder="1" applyAlignment="1">
      <alignment horizontal="center" vertical="center"/>
    </xf>
    <xf numFmtId="0" fontId="1" fillId="5" borderId="9" xfId="0" applyFont="1" applyFill="1" applyBorder="1" applyAlignment="1">
      <alignment horizontal="center" vertical="center"/>
    </xf>
    <xf numFmtId="0" fontId="1" fillId="6" borderId="9" xfId="0" applyFont="1" applyFill="1" applyBorder="1" applyAlignment="1">
      <alignment horizontal="center" vertical="center"/>
    </xf>
    <xf numFmtId="0" fontId="1" fillId="8" borderId="11" xfId="0" applyFont="1" applyFill="1" applyBorder="1" applyAlignment="1">
      <alignment horizontal="center" vertical="center"/>
    </xf>
  </cellXfs>
  <cellStyles count="4">
    <cellStyle name="Hyperlink" xfId="2" builtinId="8"/>
    <cellStyle name="Input" xfId="1" builtinId="20"/>
    <cellStyle name="Normal" xfId="0" builtinId="0"/>
    <cellStyle name="Percent" xfId="3" builtinId="5"/>
  </cellStyles>
  <dxfs count="1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Aspec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excel.cloud.microsoft/"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8B3B3-D00A-483C-83B2-00B98AD914AC}">
  <dimension ref="A1:E13"/>
  <sheetViews>
    <sheetView showGridLines="0" showRowColHeaders="0" tabSelected="1" zoomScale="140" zoomScaleNormal="140" workbookViewId="0">
      <selection activeCell="B4" sqref="B4"/>
    </sheetView>
  </sheetViews>
  <sheetFormatPr defaultColWidth="0" defaultRowHeight="15.75" zeroHeight="1" x14ac:dyDescent="0.25"/>
  <cols>
    <col min="1" max="1" width="14.875" customWidth="1"/>
    <col min="2" max="2" width="65.125" customWidth="1"/>
    <col min="3" max="3" width="14.875" customWidth="1"/>
    <col min="4" max="5" width="0" hidden="1" customWidth="1"/>
    <col min="6" max="16384" width="8.625" hidden="1"/>
  </cols>
  <sheetData>
    <row r="1" spans="2:2" ht="32.1" customHeight="1" x14ac:dyDescent="0.25"/>
    <row r="2" spans="2:2" ht="46.5" x14ac:dyDescent="0.25">
      <c r="B2" s="351" t="s">
        <v>0</v>
      </c>
    </row>
    <row r="3" spans="2:2" x14ac:dyDescent="0.25"/>
    <row r="4" spans="2:2" ht="75" x14ac:dyDescent="0.25">
      <c r="B4" s="228" t="s">
        <v>1</v>
      </c>
    </row>
    <row r="5" spans="2:2" ht="18.75" x14ac:dyDescent="0.25">
      <c r="B5" s="371" t="s">
        <v>2</v>
      </c>
    </row>
    <row r="6" spans="2:2" ht="150" x14ac:dyDescent="0.25">
      <c r="B6" s="245" t="s">
        <v>3</v>
      </c>
    </row>
    <row r="7" spans="2:2" ht="93.75" x14ac:dyDescent="0.25">
      <c r="B7" s="228" t="s">
        <v>4</v>
      </c>
    </row>
    <row r="8" spans="2:2" ht="112.5" x14ac:dyDescent="0.25">
      <c r="B8" s="228" t="s">
        <v>5</v>
      </c>
    </row>
    <row r="9" spans="2:2" ht="56.25" x14ac:dyDescent="0.25">
      <c r="B9" s="229" t="s">
        <v>6</v>
      </c>
    </row>
    <row r="10" spans="2:2" ht="75" x14ac:dyDescent="0.25">
      <c r="B10" s="229" t="s">
        <v>7</v>
      </c>
    </row>
    <row r="11" spans="2:2" ht="56.25" x14ac:dyDescent="0.25">
      <c r="B11" s="228" t="s">
        <v>8</v>
      </c>
    </row>
    <row r="12" spans="2:2" ht="56.25" x14ac:dyDescent="0.25">
      <c r="B12" s="228" t="s">
        <v>9</v>
      </c>
    </row>
    <row r="13" spans="2:2" ht="32.1" customHeight="1" x14ac:dyDescent="0.25"/>
  </sheetData>
  <sheetProtection algorithmName="SHA-512" hashValue="JnyW75CS8M5Ttmt9sYfZTs648wN28Z0a1U6Ys5jSGsFN1n55sUTGJqI0wRX0eAV8e1xXiJ/mgsGIqsC5eW4A+Q==" saltValue="BEfN5wCuvckc/zA3rjjlkg==" spinCount="100000" sheet="1" objects="1" scenarios="1"/>
  <hyperlinks>
    <hyperlink ref="B5" r:id="rId1" xr:uid="{05C09520-C90C-3942-8010-F62D5C2111B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F9F36-8CAD-41A0-B31A-7C7CB2210D3D}">
  <sheetPr>
    <tabColor theme="6"/>
  </sheetPr>
  <dimension ref="A2:AF131"/>
  <sheetViews>
    <sheetView showGridLines="0" showRowColHeaders="0" topLeftCell="A2" zoomScale="140" zoomScaleNormal="140" workbookViewId="0">
      <pane ySplit="2" topLeftCell="A4" activePane="bottomLeft" state="frozen"/>
      <selection activeCell="A2" sqref="A2"/>
      <selection pane="bottomLeft" activeCell="AB4" sqref="AB4:AB11"/>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16" width="5.125" hidden="1" customWidth="1"/>
    <col min="17" max="17" width="5.125" customWidth="1"/>
    <col min="18" max="18" width="7.625" bestFit="1" customWidth="1"/>
    <col min="19" max="19" width="5.125" bestFit="1" customWidth="1"/>
    <col min="20" max="20" width="5.375" bestFit="1" customWidth="1"/>
    <col min="21" max="21" width="5.125" bestFit="1" customWidth="1"/>
    <col min="22" max="22" width="5.375" bestFit="1" customWidth="1"/>
    <col min="23" max="23" width="5.125" bestFit="1" customWidth="1"/>
    <col min="24" max="24" width="5.375" bestFit="1" customWidth="1"/>
    <col min="25" max="25" width="5.125" bestFit="1" customWidth="1"/>
    <col min="26" max="26" width="5.375" bestFit="1" customWidth="1"/>
    <col min="27" max="27" width="9.375" bestFit="1" customWidth="1"/>
    <col min="28" max="28" width="5.125" bestFit="1" customWidth="1"/>
    <col min="29" max="29" width="5.375" bestFit="1" customWidth="1"/>
    <col min="30" max="30" width="5.125" customWidth="1"/>
    <col min="31" max="31" width="5.125" hidden="1" customWidth="1"/>
    <col min="32" max="32" width="5.125" customWidth="1"/>
    <col min="33" max="16384" width="8.625" hidden="1"/>
  </cols>
  <sheetData>
    <row r="2" spans="1:32" x14ac:dyDescent="0.25">
      <c r="A2" s="48"/>
      <c r="B2" s="46"/>
      <c r="C2" s="46"/>
      <c r="D2" s="48"/>
      <c r="E2" s="629" t="s">
        <v>1136</v>
      </c>
      <c r="F2" s="628"/>
      <c r="G2" s="627" t="s">
        <v>1137</v>
      </c>
      <c r="H2" s="628"/>
      <c r="I2" s="627" t="s">
        <v>1138</v>
      </c>
      <c r="J2" s="628"/>
      <c r="K2" s="49" t="s">
        <v>1139</v>
      </c>
      <c r="L2" s="627" t="s">
        <v>1130</v>
      </c>
      <c r="M2" s="628"/>
      <c r="N2" s="50"/>
      <c r="R2" s="627" t="s">
        <v>1140</v>
      </c>
      <c r="S2" s="629"/>
      <c r="T2" s="628"/>
      <c r="U2" s="629" t="s">
        <v>1141</v>
      </c>
      <c r="V2" s="628"/>
      <c r="W2" s="627" t="s">
        <v>1142</v>
      </c>
      <c r="X2" s="628"/>
      <c r="Y2" s="627" t="s">
        <v>1143</v>
      </c>
      <c r="Z2" s="628"/>
      <c r="AA2" s="305" t="s">
        <v>1139</v>
      </c>
      <c r="AB2" s="627" t="s">
        <v>1130</v>
      </c>
      <c r="AC2" s="628"/>
      <c r="AD2" s="50"/>
    </row>
    <row r="3" spans="1:32" ht="16.350000000000001" customHeight="1" thickBot="1" x14ac:dyDescent="0.3">
      <c r="A3" s="51"/>
      <c r="B3" s="52"/>
      <c r="C3" s="187" t="s">
        <v>62</v>
      </c>
      <c r="D3" s="53" t="s">
        <v>22</v>
      </c>
      <c r="E3" s="60" t="s">
        <v>1131</v>
      </c>
      <c r="F3" s="55" t="s">
        <v>1144</v>
      </c>
      <c r="G3" s="54" t="s">
        <v>1131</v>
      </c>
      <c r="H3" s="55" t="s">
        <v>1144</v>
      </c>
      <c r="I3" s="54" t="s">
        <v>1131</v>
      </c>
      <c r="J3" s="55" t="s">
        <v>1144</v>
      </c>
      <c r="K3" s="56" t="s">
        <v>1145</v>
      </c>
      <c r="L3" s="54" t="s">
        <v>1131</v>
      </c>
      <c r="M3" s="55" t="s">
        <v>1144</v>
      </c>
      <c r="N3" s="57" t="s">
        <v>1135</v>
      </c>
      <c r="O3" s="58"/>
      <c r="P3" s="58"/>
      <c r="Q3" s="58"/>
      <c r="R3" s="59" t="s">
        <v>62</v>
      </c>
      <c r="S3" s="60" t="s">
        <v>1131</v>
      </c>
      <c r="T3" s="55" t="s">
        <v>1144</v>
      </c>
      <c r="U3" s="60" t="s">
        <v>1131</v>
      </c>
      <c r="V3" s="55" t="s">
        <v>1144</v>
      </c>
      <c r="W3" s="54" t="s">
        <v>1131</v>
      </c>
      <c r="X3" s="55" t="s">
        <v>1144</v>
      </c>
      <c r="Y3" s="54" t="s">
        <v>1131</v>
      </c>
      <c r="Z3" s="55" t="s">
        <v>1144</v>
      </c>
      <c r="AA3" s="306" t="s">
        <v>1145</v>
      </c>
      <c r="AB3" s="54" t="s">
        <v>1131</v>
      </c>
      <c r="AC3" s="55" t="s">
        <v>1144</v>
      </c>
      <c r="AD3" s="57" t="s">
        <v>1135</v>
      </c>
      <c r="AE3" s="58"/>
    </row>
    <row r="4" spans="1:32" ht="15.6" customHeight="1" x14ac:dyDescent="0.25">
      <c r="A4" s="489" t="s">
        <v>25</v>
      </c>
      <c r="B4" s="61" t="str" cm="1">
        <f t="array" aca="1" ref="B4" ca="1">IFERROR(_xlfn.IFS(M4="","",K4&gt;=time_violations,0,OR(N4/COUNT(rank)&lt;=percentage_superior,AF4&lt;&gt;""),1),"")</f>
        <v/>
      </c>
      <c r="C4" s="62" t="s">
        <v>66</v>
      </c>
      <c r="D4" s="62" t="str">
        <f>IF(Entries!R3="","",Entries!R3)</f>
        <v/>
      </c>
      <c r="E4" s="1"/>
      <c r="F4" s="2"/>
      <c r="G4" s="1"/>
      <c r="H4" s="2"/>
      <c r="I4" s="1"/>
      <c r="J4" s="2"/>
      <c r="K4" s="42"/>
      <c r="L4" s="65" t="str">
        <f>IF(SUM($E4,$G4,$I4)=0,"",SUM($E4,$G4,$I4))</f>
        <v/>
      </c>
      <c r="M4" s="64" t="str">
        <f>IF(SUM(F4,H4,J4)&gt;0,SUM(F4,H4,J4),"")</f>
        <v/>
      </c>
      <c r="N4" s="66" t="str">
        <f t="shared" ref="N4:N35" si="0">IFERROR(_xlfn.RANK.EQ($O4, rank,1) + COUNTIFS(rank, $O4,score, "&gt;" &amp;M4),"")</f>
        <v/>
      </c>
      <c r="O4" s="97" t="str" cm="1">
        <f t="array" ref="O4">_xlfn.IFS(SUM($E4,$G4,$I4)=0,"",$K4&gt;=time_violations,"",SUM($E4,$G4,$I4)&gt;0,SUM($E4,$G4,$I4))</f>
        <v/>
      </c>
      <c r="P4" t="str">
        <f t="shared" ref="P4:P35" si="1">IF(K4="","",K4*penalty_points-penalty_points)</f>
        <v/>
      </c>
      <c r="Q4" s="67" t="str">
        <f>IFERROR(SMALL(place,ROWS(R$4:R4)),"empty")</f>
        <v>empty</v>
      </c>
      <c r="R4" s="68" t="str" cm="1">
        <f t="array" aca="1" ref="R4:R12" ca="1">IFERROR(_xlfn.XLOOKUP(Q4:Q12&amp;"-"&amp;COUNTIF(OFFSET(Q4,0,0,_xlfn.SEQUENCE(ROWS(Q4:Q12))),Q4:Q12),place&amp;"-"&amp;COUNTIF(OFFSET(N4,0,0,_xlfn.SEQUENCE(ROWS(place))),place),number),"")</f>
        <v/>
      </c>
      <c r="S4" s="69" t="str">
        <f t="shared" ref="S4" ca="1" si="2">IFERROR(VLOOKUP($R4,data,10,FALSE),"")</f>
        <v/>
      </c>
      <c r="T4" s="70" t="str">
        <f t="shared" ref="T4" ca="1" si="3">IFERROR(VLOOKUP($R4,data,11,FALSE),"")</f>
        <v/>
      </c>
      <c r="U4" s="23"/>
      <c r="V4" s="24"/>
      <c r="W4" s="25"/>
      <c r="X4" s="24"/>
      <c r="Y4" s="25"/>
      <c r="Z4" s="24"/>
      <c r="AA4" s="307"/>
      <c r="AB4" s="68" t="str">
        <f>IF(SUM($U4,$W4,$Y4)=0,"",SUM($U4,$W4,$Y4))</f>
        <v/>
      </c>
      <c r="AC4" s="70" t="str">
        <f>IF(SUM(V4,X4,Z4)&gt;0,SUM(V4,X4,Z4),"")</f>
        <v/>
      </c>
      <c r="AD4" s="70" t="str">
        <f ca="1">IFERROR(_xlfn.RANK.EQ($AE4,$AE$4:$AE$11,1)+COUNTIFS($AE$4:$AE$11,$AE4,$AC$4:$AC$11,"&gt;"&amp;$AC4)+COUNTIFS($AE$4:$AE$11,$AE4,$AC$4:$AC$11,$AC4,$T$4:$T$11,"&gt;"&amp;$T4)+COUNTIFS($AE$4:$AE$11,$AE4,$AC$4:$AC$11,$AC4,$T$4:$T$11,$T4,$S$4:$S$11,"&lt;"&amp;$S4),"")</f>
        <v/>
      </c>
      <c r="AE4" t="str" cm="1">
        <f t="array" ref="AE4">IFERROR(_xlfn.IFS(SUM($U4,$W4,$Y4)=0,"",$AA4=1,"",SUM($U4,$W4,$Y4)&lt;&gt;0,SUM($U4,$W4,$Y4)),"")</f>
        <v/>
      </c>
      <c r="AF4" s="97" t="str">
        <f ca="1">IFERROR(VLOOKUP(C4,$R$4:$AD$11,11,FALSE),"")</f>
        <v/>
      </c>
    </row>
    <row r="5" spans="1:32" ht="15.6" customHeight="1" x14ac:dyDescent="0.25">
      <c r="A5" s="490"/>
      <c r="B5" s="71" t="str" cm="1">
        <f t="array" aca="1" ref="B5" ca="1">IFERROR(_xlfn.IFS(M5="","",K5&gt;=time_violations,0,OR(N5/COUNT(rank)&lt;=percentage_superior,AF5&lt;&gt;""),1),"")</f>
        <v/>
      </c>
      <c r="C5" s="72" t="s">
        <v>75</v>
      </c>
      <c r="D5" s="72" t="str">
        <f>IF(Entries!R4="","",Entries!R4)</f>
        <v/>
      </c>
      <c r="E5" s="3"/>
      <c r="F5" s="4"/>
      <c r="G5" s="3"/>
      <c r="H5" s="4"/>
      <c r="I5" s="3"/>
      <c r="J5" s="4"/>
      <c r="K5" s="29"/>
      <c r="L5" s="65" t="str">
        <f t="shared" ref="L5:L35" si="4">IF(SUM($E5,$G5,$I5)=0,"",SUM($E5,$G5,$I5))</f>
        <v/>
      </c>
      <c r="M5" s="64" t="str">
        <f t="shared" ref="M5:M10" si="5">IF(SUM(F5,H5,J5)&gt;0,SUM(F5,H5,J5),"")</f>
        <v/>
      </c>
      <c r="N5" s="66" t="str">
        <f t="shared" si="0"/>
        <v/>
      </c>
      <c r="O5" s="97" t="str" cm="1">
        <f t="array" ref="O5">_xlfn.IFS(SUM($E5,$G5,$I5)=0,"",$K5&gt;=time_violations,"",SUM($E5,$G5,$I5)&gt;0,SUM($E5,$G5,$I5))</f>
        <v/>
      </c>
      <c r="P5" t="str">
        <f t="shared" si="1"/>
        <v/>
      </c>
      <c r="Q5" s="67" t="str">
        <f>IFERROR(SMALL(place,ROWS(R$4:R5)),"empty")</f>
        <v>empty</v>
      </c>
      <c r="R5" s="75" t="str">
        <f ca="1"/>
        <v/>
      </c>
      <c r="S5" s="76" t="str">
        <f t="shared" ref="S5" ca="1" si="6">IFERROR(VLOOKUP($R5,data,10,FALSE),"")</f>
        <v/>
      </c>
      <c r="T5" s="70" t="str">
        <f t="shared" ref="T5" ca="1" si="7">IFERROR(VLOOKUP($R5,data,11,FALSE),"")</f>
        <v/>
      </c>
      <c r="U5" s="26"/>
      <c r="V5" s="27"/>
      <c r="W5" s="28"/>
      <c r="X5" s="27"/>
      <c r="Y5" s="28"/>
      <c r="Z5" s="27"/>
      <c r="AA5" s="308"/>
      <c r="AB5" s="68" t="str">
        <f t="shared" ref="AB5:AB11" si="8">IF(SUM($U5,$W5,$Y5)=0,"",SUM($U5,$W5,$Y5))</f>
        <v/>
      </c>
      <c r="AC5" s="70" t="str">
        <f t="shared" ref="AC5:AC11" si="9">IF(SUM(V5,X5,Z5)&gt;0,SUM(V5,X5,Z5),"")</f>
        <v/>
      </c>
      <c r="AD5" s="70" t="str">
        <f t="shared" ref="AD5:AD11" ca="1" si="10">IFERROR(_xlfn.RANK.EQ($AE5,$AE$4:$AE$11,1)+COUNTIFS($AE$4:$AE$11,$AE5,$AC$4:$AC$11,"&gt;"&amp;$AC5)+COUNTIFS($AE$4:$AE$11,$AE5,$AC$4:$AC$11,$AC5,$T$4:$T$11,"&gt;"&amp;$T5)+COUNTIFS($AE$4:$AE$11,$AE5,$AC$4:$AC$11,$AC5,$T$4:$T$11,$T5,$S$4:$S$11,"&lt;"&amp;$S5),"")</f>
        <v/>
      </c>
      <c r="AE5" t="str" cm="1">
        <f t="array" ref="AE5">IFERROR(_xlfn.IFS(SUM($U5,$W5,$Y5)=0,"",$AA5=1,"",SUM($U5,$W5,$Y5)&lt;&gt;0,SUM($U5,$W5,$Y5)),"")</f>
        <v/>
      </c>
      <c r="AF5" s="97" t="str">
        <f t="shared" ref="AF5:AF68" ca="1" si="11">IFERROR(VLOOKUP(C5,$R$4:$AD$11,11,FALSE),"")</f>
        <v/>
      </c>
    </row>
    <row r="6" spans="1:32" ht="15.6" customHeight="1" x14ac:dyDescent="0.25">
      <c r="A6" s="490"/>
      <c r="B6" s="71" t="str" cm="1">
        <f t="array" aca="1" ref="B6" ca="1">IFERROR(_xlfn.IFS(M6="","",K6&gt;=time_violations,0,OR(N6/COUNT(rank)&lt;=percentage_superior,AF6&lt;&gt;""),1),"")</f>
        <v/>
      </c>
      <c r="C6" s="72" t="s">
        <v>83</v>
      </c>
      <c r="D6" s="72" t="str">
        <f>IF(Entries!R5="","",Entries!R5)</f>
        <v/>
      </c>
      <c r="E6" s="3"/>
      <c r="F6" s="4"/>
      <c r="G6" s="3"/>
      <c r="H6" s="4"/>
      <c r="I6" s="3"/>
      <c r="J6" s="4"/>
      <c r="K6" s="29"/>
      <c r="L6" s="65" t="str">
        <f t="shared" si="4"/>
        <v/>
      </c>
      <c r="M6" s="64" t="str">
        <f t="shared" si="5"/>
        <v/>
      </c>
      <c r="N6" s="66" t="str">
        <f t="shared" si="0"/>
        <v/>
      </c>
      <c r="O6" s="97" t="str" cm="1">
        <f t="array" ref="O6">_xlfn.IFS(SUM($E6,$G6,$I6)=0,"",$K6&gt;=time_violations,"",SUM($E6,$G6,$I6)&gt;0,SUM($E6,$G6,$I6))</f>
        <v/>
      </c>
      <c r="P6" t="str">
        <f t="shared" si="1"/>
        <v/>
      </c>
      <c r="Q6" s="67" t="str">
        <f>IFERROR(SMALL(place,ROWS(R$4:R6)),"empty")</f>
        <v>empty</v>
      </c>
      <c r="R6" s="75" t="str">
        <f ca="1"/>
        <v/>
      </c>
      <c r="S6" s="76" t="str">
        <f t="shared" ref="S6" ca="1" si="12">IFERROR(VLOOKUP($R6,data,10,FALSE),"")</f>
        <v/>
      </c>
      <c r="T6" s="70" t="str">
        <f t="shared" ref="T6" ca="1" si="13">IFERROR(VLOOKUP($R6,data,11,FALSE),"")</f>
        <v/>
      </c>
      <c r="U6" s="26"/>
      <c r="V6" s="27"/>
      <c r="W6" s="28"/>
      <c r="X6" s="27"/>
      <c r="Y6" s="28"/>
      <c r="Z6" s="27"/>
      <c r="AA6" s="308"/>
      <c r="AB6" s="68" t="str">
        <f t="shared" si="8"/>
        <v/>
      </c>
      <c r="AC6" s="70" t="str">
        <f t="shared" si="9"/>
        <v/>
      </c>
      <c r="AD6" s="70" t="str">
        <f t="shared" ca="1" si="10"/>
        <v/>
      </c>
      <c r="AE6" t="str" cm="1">
        <f t="array" ref="AE6">IFERROR(_xlfn.IFS(SUM($U6,$W6,$Y6)=0,"",$AA6=1,"",SUM($U6,$W6,$Y6)&lt;&gt;0,SUM($U6,$W6,$Y6)),"")</f>
        <v/>
      </c>
      <c r="AF6" s="97" t="str">
        <f t="shared" ca="1" si="11"/>
        <v/>
      </c>
    </row>
    <row r="7" spans="1:32" ht="15.6" customHeight="1" x14ac:dyDescent="0.25">
      <c r="A7" s="491"/>
      <c r="B7" s="71" t="str" cm="1">
        <f t="array" aca="1" ref="B7" ca="1">IFERROR(_xlfn.IFS(M7="","",K7&gt;=time_violations,0,OR(N7/COUNT(rank)&lt;=percentage_superior,AF7&lt;&gt;""),1),"")</f>
        <v/>
      </c>
      <c r="C7" s="72" t="s">
        <v>91</v>
      </c>
      <c r="D7" s="72" t="str">
        <f>IF(Entries!R6="","",Entries!R6)</f>
        <v/>
      </c>
      <c r="E7" s="3"/>
      <c r="F7" s="4"/>
      <c r="G7" s="3"/>
      <c r="H7" s="4"/>
      <c r="I7" s="3"/>
      <c r="J7" s="4"/>
      <c r="K7" s="29"/>
      <c r="L7" s="65" t="str">
        <f t="shared" si="4"/>
        <v/>
      </c>
      <c r="M7" s="64" t="str">
        <f t="shared" si="5"/>
        <v/>
      </c>
      <c r="N7" s="66" t="str">
        <f t="shared" si="0"/>
        <v/>
      </c>
      <c r="O7" s="97" t="str" cm="1">
        <f t="array" ref="O7">_xlfn.IFS(SUM($E7,$G7,$I7)=0,"",$K7&gt;=time_violations,"",SUM($E7,$G7,$I7)&gt;0,SUM($E7,$G7,$I7))</f>
        <v/>
      </c>
      <c r="P7" t="str">
        <f t="shared" si="1"/>
        <v/>
      </c>
      <c r="Q7" s="67" t="str">
        <f>IFERROR(SMALL(place,ROWS(R$4:R7)),"empty")</f>
        <v>empty</v>
      </c>
      <c r="R7" s="75" t="str">
        <f ca="1"/>
        <v/>
      </c>
      <c r="S7" s="76" t="str">
        <f t="shared" ref="S7" ca="1" si="14">IFERROR(VLOOKUP($R7,data,10,FALSE),"")</f>
        <v/>
      </c>
      <c r="T7" s="70" t="str">
        <f t="shared" ref="T7" ca="1" si="15">IFERROR(VLOOKUP($R7,data,11,FALSE),"")</f>
        <v/>
      </c>
      <c r="U7" s="26"/>
      <c r="V7" s="27"/>
      <c r="W7" s="28"/>
      <c r="X7" s="27"/>
      <c r="Y7" s="28"/>
      <c r="Z7" s="27"/>
      <c r="AA7" s="308"/>
      <c r="AB7" s="68" t="str">
        <f t="shared" si="8"/>
        <v/>
      </c>
      <c r="AC7" s="70" t="str">
        <f t="shared" si="9"/>
        <v/>
      </c>
      <c r="AD7" s="70" t="str">
        <f t="shared" ca="1" si="10"/>
        <v/>
      </c>
      <c r="AE7" t="str" cm="1">
        <f t="array" ref="AE7">IFERROR(_xlfn.IFS(SUM($U7,$W7,$Y7)=0,"",$AA7=1,"",SUM($U7,$W7,$Y7)&lt;&gt;0,SUM($U7,$W7,$Y7)),"")</f>
        <v/>
      </c>
      <c r="AF7" s="97" t="str">
        <f t="shared" ca="1" si="11"/>
        <v/>
      </c>
    </row>
    <row r="8" spans="1:32" ht="15.6" customHeight="1" x14ac:dyDescent="0.25">
      <c r="A8" s="498" t="s">
        <v>26</v>
      </c>
      <c r="B8" s="77" t="str" cm="1">
        <f t="array" aca="1" ref="B8" ca="1">IFERROR(_xlfn.IFS(M8="","",K8&gt;=time_violations,0,OR(N8/COUNT(rank)&lt;=percentage_superior,AF8&lt;&gt;""),1),"")</f>
        <v/>
      </c>
      <c r="C8" s="78" t="s">
        <v>99</v>
      </c>
      <c r="D8" s="78" t="str">
        <f>IF(Entries!R7="","",Entries!R7)</f>
        <v/>
      </c>
      <c r="E8" s="5"/>
      <c r="F8" s="6"/>
      <c r="G8" s="5"/>
      <c r="H8" s="6"/>
      <c r="I8" s="5"/>
      <c r="J8" s="6"/>
      <c r="K8" s="30"/>
      <c r="L8" s="82" t="str">
        <f t="shared" si="4"/>
        <v/>
      </c>
      <c r="M8" s="83" t="str">
        <f t="shared" si="5"/>
        <v/>
      </c>
      <c r="N8" s="84" t="str">
        <f t="shared" si="0"/>
        <v/>
      </c>
      <c r="O8" s="97" t="str" cm="1">
        <f t="array" ref="O8">_xlfn.IFS(SUM($E8,$G8,$I8)=0,"",$K8&gt;=time_violations,"",SUM($E8,$G8,$I8)&gt;0,SUM($E8,$G8,$I8))</f>
        <v/>
      </c>
      <c r="P8" t="str">
        <f t="shared" si="1"/>
        <v/>
      </c>
      <c r="Q8" s="67" t="str">
        <f>IFERROR(SMALL(place,ROWS(R$4:R8)),"empty")</f>
        <v>empty</v>
      </c>
      <c r="R8" s="75" t="str">
        <f ca="1"/>
        <v/>
      </c>
      <c r="S8" s="76" t="str">
        <f t="shared" ref="S8" ca="1" si="16">IFERROR(VLOOKUP($R8,data,10,FALSE),"")</f>
        <v/>
      </c>
      <c r="T8" s="70" t="str">
        <f t="shared" ref="T8" ca="1" si="17">IFERROR(VLOOKUP($R8,data,11,FALSE),"")</f>
        <v/>
      </c>
      <c r="U8" s="26"/>
      <c r="V8" s="27"/>
      <c r="W8" s="28"/>
      <c r="X8" s="27"/>
      <c r="Y8" s="28"/>
      <c r="Z8" s="27"/>
      <c r="AA8" s="308"/>
      <c r="AB8" s="68" t="str">
        <f t="shared" si="8"/>
        <v/>
      </c>
      <c r="AC8" s="70" t="str">
        <f t="shared" si="9"/>
        <v/>
      </c>
      <c r="AD8" s="70" t="str">
        <f t="shared" ca="1" si="10"/>
        <v/>
      </c>
      <c r="AE8" t="str" cm="1">
        <f t="array" ref="AE8">IFERROR(_xlfn.IFS(SUM($U8,$W8,$Y8)=0,"",$AA8=1,"",SUM($U8,$W8,$Y8)&lt;&gt;0,SUM($U8,$W8,$Y8)),"")</f>
        <v/>
      </c>
      <c r="AF8" s="97" t="str">
        <f t="shared" ca="1" si="11"/>
        <v/>
      </c>
    </row>
    <row r="9" spans="1:32" ht="15.6" customHeight="1" x14ac:dyDescent="0.25">
      <c r="A9" s="499"/>
      <c r="B9" s="77" t="str" cm="1">
        <f t="array" aca="1" ref="B9" ca="1">IFERROR(_xlfn.IFS(M9="","",K9&gt;=time_violations,0,OR(N9/COUNT(rank)&lt;=percentage_superior,AF9&lt;&gt;""),1),"")</f>
        <v/>
      </c>
      <c r="C9" s="78" t="s">
        <v>108</v>
      </c>
      <c r="D9" s="78" t="str">
        <f>IF(Entries!R8="","",Entries!R8)</f>
        <v/>
      </c>
      <c r="E9" s="5"/>
      <c r="F9" s="6"/>
      <c r="G9" s="5"/>
      <c r="H9" s="6"/>
      <c r="I9" s="5"/>
      <c r="J9" s="6"/>
      <c r="K9" s="30"/>
      <c r="L9" s="82" t="str">
        <f t="shared" si="4"/>
        <v/>
      </c>
      <c r="M9" s="83" t="str">
        <f t="shared" si="5"/>
        <v/>
      </c>
      <c r="N9" s="84" t="str">
        <f t="shared" si="0"/>
        <v/>
      </c>
      <c r="O9" s="97" t="str" cm="1">
        <f t="array" ref="O9">_xlfn.IFS(SUM($E9,$G9,$I9)=0,"",$K9&gt;=time_violations,"",SUM($E9,$G9,$I9)&gt;0,SUM($E9,$G9,$I9))</f>
        <v/>
      </c>
      <c r="P9" t="str">
        <f t="shared" si="1"/>
        <v/>
      </c>
      <c r="Q9" s="67" t="str">
        <f>IFERROR(SMALL(place,ROWS(R$4:R9)),"empty")</f>
        <v>empty</v>
      </c>
      <c r="R9" s="75" t="str">
        <f ca="1"/>
        <v/>
      </c>
      <c r="S9" s="76" t="str">
        <f t="shared" ref="S9" ca="1" si="18">IFERROR(VLOOKUP($R9,data,10,FALSE),"")</f>
        <v/>
      </c>
      <c r="T9" s="70" t="str">
        <f t="shared" ref="T9" ca="1" si="19">IFERROR(VLOOKUP($R9,data,11,FALSE),"")</f>
        <v/>
      </c>
      <c r="U9" s="26"/>
      <c r="V9" s="27"/>
      <c r="W9" s="28"/>
      <c r="X9" s="27"/>
      <c r="Y9" s="28"/>
      <c r="Z9" s="27"/>
      <c r="AA9" s="308"/>
      <c r="AB9" s="68" t="str">
        <f t="shared" si="8"/>
        <v/>
      </c>
      <c r="AC9" s="70" t="str">
        <f t="shared" si="9"/>
        <v/>
      </c>
      <c r="AD9" s="70" t="str">
        <f t="shared" ca="1" si="10"/>
        <v/>
      </c>
      <c r="AE9" t="str" cm="1">
        <f t="array" ref="AE9">IFERROR(_xlfn.IFS(SUM($U9,$W9,$Y9)=0,"",$AA9=1,"",SUM($U9,$W9,$Y9)&lt;&gt;0,SUM($U9,$W9,$Y9)),"")</f>
        <v/>
      </c>
      <c r="AF9" s="97" t="str">
        <f t="shared" ca="1" si="11"/>
        <v/>
      </c>
    </row>
    <row r="10" spans="1:32" ht="15.6" customHeight="1" x14ac:dyDescent="0.25">
      <c r="A10" s="499"/>
      <c r="B10" s="77" t="str" cm="1">
        <f t="array" aca="1" ref="B10" ca="1">IFERROR(_xlfn.IFS(M10="","",K10&gt;=time_violations,0,OR(N10/COUNT(rank)&lt;=percentage_superior,AF10&lt;&gt;""),1),"")</f>
        <v/>
      </c>
      <c r="C10" s="78" t="s">
        <v>116</v>
      </c>
      <c r="D10" s="78" t="str">
        <f>IF(Entries!R9="","",Entries!R9)</f>
        <v/>
      </c>
      <c r="E10" s="5"/>
      <c r="F10" s="6"/>
      <c r="G10" s="5"/>
      <c r="H10" s="6"/>
      <c r="I10" s="5"/>
      <c r="J10" s="6"/>
      <c r="K10" s="30"/>
      <c r="L10" s="82" t="str">
        <f t="shared" si="4"/>
        <v/>
      </c>
      <c r="M10" s="83" t="str">
        <f t="shared" si="5"/>
        <v/>
      </c>
      <c r="N10" s="84" t="str">
        <f t="shared" si="0"/>
        <v/>
      </c>
      <c r="O10" s="97" t="str" cm="1">
        <f t="array" ref="O10">_xlfn.IFS(SUM($E10,$G10,$I10)=0,"",$K10&gt;=time_violations,"",SUM($E10,$G10,$I10)&gt;0,SUM($E10,$G10,$I10))</f>
        <v/>
      </c>
      <c r="P10" t="str">
        <f t="shared" si="1"/>
        <v/>
      </c>
      <c r="Q10" s="67" t="str">
        <f>IFERROR(SMALL(place,ROWS(R$4:R10)),"empty")</f>
        <v>empty</v>
      </c>
      <c r="R10" s="75" t="str">
        <f ca="1"/>
        <v/>
      </c>
      <c r="S10" s="76" t="str">
        <f t="shared" ref="S10" ca="1" si="20">IFERROR(VLOOKUP($R10,data,10,FALSE),"")</f>
        <v/>
      </c>
      <c r="T10" s="70" t="str">
        <f t="shared" ref="T10" ca="1" si="21">IFERROR(VLOOKUP($R10,data,11,FALSE),"")</f>
        <v/>
      </c>
      <c r="U10" s="26"/>
      <c r="V10" s="27"/>
      <c r="W10" s="28"/>
      <c r="X10" s="27"/>
      <c r="Y10" s="28"/>
      <c r="Z10" s="27"/>
      <c r="AA10" s="308"/>
      <c r="AB10" s="68" t="str">
        <f t="shared" si="8"/>
        <v/>
      </c>
      <c r="AC10" s="70" t="str">
        <f t="shared" si="9"/>
        <v/>
      </c>
      <c r="AD10" s="70" t="str">
        <f t="shared" ca="1" si="10"/>
        <v/>
      </c>
      <c r="AE10" t="str" cm="1">
        <f t="array" ref="AE10">IFERROR(_xlfn.IFS(SUM($U10,$W10,$Y10)=0,"",$AA10=1,"",SUM($U10,$W10,$Y10)&lt;&gt;0,SUM($U10,$W10,$Y10)),"")</f>
        <v/>
      </c>
      <c r="AF10" s="97" t="str">
        <f t="shared" ca="1" si="11"/>
        <v/>
      </c>
    </row>
    <row r="11" spans="1:32" ht="15.6" customHeight="1" x14ac:dyDescent="0.25">
      <c r="A11" s="500"/>
      <c r="B11" s="77" t="str" cm="1">
        <f t="array" aca="1" ref="B11" ca="1">IFERROR(_xlfn.IFS(M11="","",K11&gt;=time_violations,0,OR(N11/COUNT(rank)&lt;=percentage_superior,AF11&lt;&gt;""),1),"")</f>
        <v/>
      </c>
      <c r="C11" s="78" t="s">
        <v>124</v>
      </c>
      <c r="D11" s="78" t="str">
        <f>IF(Entries!R10="","",Entries!R10)</f>
        <v/>
      </c>
      <c r="E11" s="5"/>
      <c r="F11" s="6"/>
      <c r="G11" s="5"/>
      <c r="H11" s="6"/>
      <c r="I11" s="5"/>
      <c r="J11" s="6"/>
      <c r="K11" s="30"/>
      <c r="L11" s="82" t="str">
        <f t="shared" si="4"/>
        <v/>
      </c>
      <c r="M11" s="83" t="str">
        <f>IF(SUM(F11,H11,J11)&gt;0,SUM(F11,H11,J11),"")</f>
        <v/>
      </c>
      <c r="N11" s="84" t="str">
        <f t="shared" si="0"/>
        <v/>
      </c>
      <c r="O11" s="97" t="str" cm="1">
        <f t="array" ref="O11">_xlfn.IFS(SUM($E11,$G11,$I11)=0,"",$K11&gt;=time_violations,"",SUM($E11,$G11,$I11)&gt;0,SUM($E11,$G11,$I11))</f>
        <v/>
      </c>
      <c r="P11" t="str">
        <f t="shared" si="1"/>
        <v/>
      </c>
      <c r="Q11" s="67" t="str">
        <f>IFERROR(SMALL(place,ROWS(R$4:R11)),"empty")</f>
        <v>empty</v>
      </c>
      <c r="R11" s="75" t="str">
        <f ca="1"/>
        <v/>
      </c>
      <c r="S11" s="85" t="str">
        <f t="shared" ref="S11" ca="1" si="22">IFERROR(VLOOKUP($R11,data,10,FALSE),"")</f>
        <v/>
      </c>
      <c r="T11" s="86" t="str">
        <f t="shared" ref="T11" ca="1" si="23">IFERROR(VLOOKUP($R11,data,11,FALSE),"")</f>
        <v/>
      </c>
      <c r="U11" s="26"/>
      <c r="V11" s="27"/>
      <c r="W11" s="28"/>
      <c r="X11" s="27"/>
      <c r="Y11" s="28"/>
      <c r="Z11" s="27"/>
      <c r="AA11" s="309"/>
      <c r="AB11" s="68" t="str">
        <f t="shared" si="8"/>
        <v/>
      </c>
      <c r="AC11" s="70" t="str">
        <f t="shared" si="9"/>
        <v/>
      </c>
      <c r="AD11" s="70" t="str">
        <f t="shared" ca="1" si="10"/>
        <v/>
      </c>
      <c r="AE11" t="str" cm="1">
        <f t="array" ref="AE11">IFERROR(_xlfn.IFS(SUM($U11,$W11,$Y11)=0,"",$AA11=1,"",SUM($U11,$W11,$Y11)&lt;&gt;0,SUM($U11,$W11,$Y11)),"")</f>
        <v/>
      </c>
      <c r="AF11" s="97" t="str">
        <f t="shared" ca="1" si="11"/>
        <v/>
      </c>
    </row>
    <row r="12" spans="1:32" ht="15.6" customHeight="1" x14ac:dyDescent="0.25">
      <c r="A12" s="507" t="s">
        <v>27</v>
      </c>
      <c r="B12" s="87" t="str" cm="1">
        <f t="array" aca="1" ref="B12" ca="1">IFERROR(_xlfn.IFS(M12="","",K12&gt;=time_violations,0,OR(N12/COUNT(rank)&lt;=percentage_superior,AF12&lt;&gt;""),1),"")</f>
        <v/>
      </c>
      <c r="C12" s="88" t="s">
        <v>132</v>
      </c>
      <c r="D12" s="88" t="str">
        <f>IF(Entries!R11="","",Entries!R11)</f>
        <v/>
      </c>
      <c r="E12" s="7"/>
      <c r="F12" s="8"/>
      <c r="G12" s="7"/>
      <c r="H12" s="8"/>
      <c r="I12" s="7"/>
      <c r="J12" s="8"/>
      <c r="K12" s="31"/>
      <c r="L12" s="92" t="str">
        <f t="shared" si="4"/>
        <v/>
      </c>
      <c r="M12" s="93" t="str">
        <f t="shared" ref="M12:M35" si="24">IF(SUM(F12,H12,J12)&gt;0,SUM(F12,H12,J12),"")</f>
        <v/>
      </c>
      <c r="N12" s="94" t="str">
        <f t="shared" si="0"/>
        <v/>
      </c>
      <c r="O12" s="97" t="str" cm="1">
        <f t="array" ref="O12">_xlfn.IFS(SUM($E12,$G12,$I12)=0,"",$K12&gt;=time_violations,"",SUM($E12,$G12,$I12)&gt;0,SUM($E12,$G12,$I12))</f>
        <v/>
      </c>
      <c r="P12" t="str">
        <f t="shared" si="1"/>
        <v/>
      </c>
      <c r="Q12" s="67" t="str">
        <f>IFERROR(SMALL(place,ROWS(R$4:R12)),"empty")</f>
        <v>empty</v>
      </c>
      <c r="R12" s="95" t="str">
        <f ca="1"/>
        <v/>
      </c>
      <c r="S12" s="96" t="str">
        <f t="shared" ref="S12" ca="1" si="25">IFERROR(VLOOKUP($R12,data,10,FALSE),"")</f>
        <v/>
      </c>
      <c r="T12" s="96" t="str">
        <f t="shared" ref="T12" ca="1" si="26">IFERROR(VLOOKUP($R12,data,11,FALSE),"")</f>
        <v/>
      </c>
      <c r="AF12" s="97" t="str">
        <f t="shared" ca="1" si="11"/>
        <v/>
      </c>
    </row>
    <row r="13" spans="1:32" ht="15.6" customHeight="1" x14ac:dyDescent="0.25">
      <c r="A13" s="508"/>
      <c r="B13" s="87" t="str" cm="1">
        <f t="array" aca="1" ref="B13" ca="1">IFERROR(_xlfn.IFS(M13="","",K13&gt;=time_violations,0,OR(N13/COUNT(rank)&lt;=percentage_superior,AF13&lt;&gt;""),1),"")</f>
        <v/>
      </c>
      <c r="C13" s="88" t="s">
        <v>141</v>
      </c>
      <c r="D13" s="88" t="str">
        <f>IF(Entries!R12="","",Entries!R12)</f>
        <v/>
      </c>
      <c r="E13" s="7"/>
      <c r="F13" s="8"/>
      <c r="G13" s="7"/>
      <c r="H13" s="8"/>
      <c r="I13" s="7"/>
      <c r="J13" s="8"/>
      <c r="K13" s="31"/>
      <c r="L13" s="92" t="str">
        <f t="shared" si="4"/>
        <v/>
      </c>
      <c r="M13" s="93" t="str">
        <f t="shared" si="24"/>
        <v/>
      </c>
      <c r="N13" s="94" t="str">
        <f t="shared" si="0"/>
        <v/>
      </c>
      <c r="O13" s="97" t="str" cm="1">
        <f t="array" ref="O13">_xlfn.IFS(SUM($E13,$G13,$I13)=0,"",$K13&gt;=time_violations,"",SUM($E13,$G13,$I13)&gt;0,SUM($E13,$G13,$I13))</f>
        <v/>
      </c>
      <c r="P13" t="str">
        <f t="shared" si="1"/>
        <v/>
      </c>
      <c r="Q13" s="97"/>
      <c r="AF13" s="97" t="str">
        <f t="shared" ca="1" si="11"/>
        <v/>
      </c>
    </row>
    <row r="14" spans="1:32" ht="15.6" customHeight="1" x14ac:dyDescent="0.25">
      <c r="A14" s="508"/>
      <c r="B14" s="87" t="str" cm="1">
        <f t="array" aca="1" ref="B14" ca="1">IFERROR(_xlfn.IFS(M14="","",K14&gt;=time_violations,0,OR(N14/COUNT(rank)&lt;=percentage_superior,AF14&lt;&gt;""),1),"")</f>
        <v/>
      </c>
      <c r="C14" s="88" t="s">
        <v>149</v>
      </c>
      <c r="D14" s="88" t="str">
        <f>IF(Entries!R13="","",Entries!R13)</f>
        <v/>
      </c>
      <c r="E14" s="7"/>
      <c r="F14" s="8"/>
      <c r="G14" s="7"/>
      <c r="H14" s="8"/>
      <c r="I14" s="7"/>
      <c r="J14" s="8"/>
      <c r="K14" s="31"/>
      <c r="L14" s="92" t="str">
        <f t="shared" si="4"/>
        <v/>
      </c>
      <c r="M14" s="93" t="str">
        <f t="shared" si="24"/>
        <v/>
      </c>
      <c r="N14" s="94" t="str">
        <f t="shared" si="0"/>
        <v/>
      </c>
      <c r="O14" s="97" t="str" cm="1">
        <f t="array" ref="O14">_xlfn.IFS(SUM($E14,$G14,$I14)=0,"",$K14&gt;=time_violations,"",SUM($E14,$G14,$I14)&gt;0,SUM($E14,$G14,$I14))</f>
        <v/>
      </c>
      <c r="P14" t="str">
        <f t="shared" si="1"/>
        <v/>
      </c>
      <c r="Q14" s="97"/>
      <c r="S14" s="630" t="s">
        <v>1123</v>
      </c>
      <c r="T14" s="630"/>
      <c r="U14" s="630"/>
      <c r="V14" s="630"/>
      <c r="W14" s="630"/>
      <c r="X14" s="630"/>
      <c r="Y14" s="630"/>
      <c r="Z14" s="630"/>
      <c r="AA14" s="630"/>
      <c r="AB14" s="630"/>
      <c r="AC14" s="630"/>
      <c r="AF14" s="97" t="str">
        <f t="shared" ca="1" si="11"/>
        <v/>
      </c>
    </row>
    <row r="15" spans="1:32" ht="15.6" customHeight="1" x14ac:dyDescent="0.25">
      <c r="A15" s="509"/>
      <c r="B15" s="87" t="str" cm="1">
        <f t="array" aca="1" ref="B15" ca="1">IFERROR(_xlfn.IFS(M15="","",K15&gt;=time_violations,0,OR(N15/COUNT(rank)&lt;=percentage_superior,AF15&lt;&gt;""),1),"")</f>
        <v/>
      </c>
      <c r="C15" s="88" t="s">
        <v>157</v>
      </c>
      <c r="D15" s="88" t="str">
        <f>IF(Entries!R14="","",Entries!R14)</f>
        <v/>
      </c>
      <c r="E15" s="7"/>
      <c r="F15" s="8"/>
      <c r="G15" s="7"/>
      <c r="H15" s="8"/>
      <c r="I15" s="7"/>
      <c r="J15" s="8"/>
      <c r="K15" s="31"/>
      <c r="L15" s="92" t="str">
        <f t="shared" si="4"/>
        <v/>
      </c>
      <c r="M15" s="93" t="str">
        <f t="shared" si="24"/>
        <v/>
      </c>
      <c r="N15" s="93" t="str">
        <f t="shared" si="0"/>
        <v/>
      </c>
      <c r="O15" s="97" t="str" cm="1">
        <f t="array" ref="O15">_xlfn.IFS(SUM($E15,$G15,$I15)=0,"",$K15&gt;=time_violations,"",SUM($E15,$G15,$I15)&gt;0,SUM($E15,$G15,$I15))</f>
        <v/>
      </c>
      <c r="P15" t="str">
        <f t="shared" si="1"/>
        <v/>
      </c>
      <c r="Q15" s="97"/>
      <c r="S15" s="630"/>
      <c r="T15" s="630"/>
      <c r="U15" s="630"/>
      <c r="V15" s="630"/>
      <c r="W15" s="630"/>
      <c r="X15" s="630"/>
      <c r="Y15" s="630"/>
      <c r="Z15" s="630"/>
      <c r="AA15" s="630"/>
      <c r="AB15" s="630"/>
      <c r="AC15" s="630"/>
      <c r="AF15" s="97" t="str">
        <f t="shared" ca="1" si="11"/>
        <v/>
      </c>
    </row>
    <row r="16" spans="1:32" ht="15.6" customHeight="1" x14ac:dyDescent="0.25">
      <c r="A16" s="516" t="s">
        <v>28</v>
      </c>
      <c r="B16" s="98" t="str" cm="1">
        <f t="array" aca="1" ref="B16" ca="1">IFERROR(_xlfn.IFS(M16="","",K16&gt;=time_violations,0,OR(N16/COUNT(rank)&lt;=percentage_superior,AF16&lt;&gt;""),1),"")</f>
        <v/>
      </c>
      <c r="C16" s="99" t="s">
        <v>165</v>
      </c>
      <c r="D16" s="99" t="str">
        <f>IF(Entries!R15="","",Entries!R15)</f>
        <v/>
      </c>
      <c r="E16" s="9"/>
      <c r="F16" s="10"/>
      <c r="G16" s="9"/>
      <c r="H16" s="10"/>
      <c r="I16" s="9"/>
      <c r="J16" s="10"/>
      <c r="K16" s="32"/>
      <c r="L16" s="103" t="str">
        <f t="shared" si="4"/>
        <v/>
      </c>
      <c r="M16" s="104" t="str">
        <f t="shared" si="24"/>
        <v/>
      </c>
      <c r="N16" s="104" t="str">
        <f t="shared" si="0"/>
        <v/>
      </c>
      <c r="O16" s="97" t="str" cm="1">
        <f t="array" ref="O16">_xlfn.IFS(SUM($E16,$G16,$I16)=0,"",$K16&gt;=time_violations,"",SUM($E16,$G16,$I16)&gt;0,SUM($E16,$G16,$I16))</f>
        <v/>
      </c>
      <c r="P16" t="str">
        <f t="shared" si="1"/>
        <v/>
      </c>
      <c r="Q16" s="97"/>
      <c r="S16" s="630"/>
      <c r="T16" s="630"/>
      <c r="U16" s="630"/>
      <c r="V16" s="630"/>
      <c r="W16" s="630"/>
      <c r="X16" s="630"/>
      <c r="Y16" s="630"/>
      <c r="Z16" s="630"/>
      <c r="AA16" s="630"/>
      <c r="AB16" s="630"/>
      <c r="AC16" s="630"/>
      <c r="AF16" s="97" t="str">
        <f t="shared" ca="1" si="11"/>
        <v/>
      </c>
    </row>
    <row r="17" spans="1:32" ht="15.6" customHeight="1" x14ac:dyDescent="0.25">
      <c r="A17" s="517"/>
      <c r="B17" s="98" t="str" cm="1">
        <f t="array" aca="1" ref="B17" ca="1">IFERROR(_xlfn.IFS(M17="","",K17&gt;=time_violations,0,OR(N17/COUNT(rank)&lt;=percentage_superior,AF17&lt;&gt;""),1),"")</f>
        <v/>
      </c>
      <c r="C17" s="99" t="s">
        <v>174</v>
      </c>
      <c r="D17" s="99" t="str">
        <f>IF(Entries!R16="","",Entries!R16)</f>
        <v/>
      </c>
      <c r="E17" s="9"/>
      <c r="F17" s="10"/>
      <c r="G17" s="9"/>
      <c r="H17" s="10"/>
      <c r="I17" s="9"/>
      <c r="J17" s="10"/>
      <c r="K17" s="32"/>
      <c r="L17" s="103" t="str">
        <f t="shared" si="4"/>
        <v/>
      </c>
      <c r="M17" s="104" t="str">
        <f t="shared" si="24"/>
        <v/>
      </c>
      <c r="N17" s="104" t="str">
        <f t="shared" si="0"/>
        <v/>
      </c>
      <c r="O17" s="97" t="str" cm="1">
        <f t="array" ref="O17">_xlfn.IFS(SUM($E17,$G17,$I17)=0,"",$K17&gt;=time_violations,"",SUM($E17,$G17,$I17)&gt;0,SUM($E17,$G17,$I17))</f>
        <v/>
      </c>
      <c r="P17" t="str">
        <f t="shared" si="1"/>
        <v/>
      </c>
      <c r="Q17" s="97"/>
      <c r="S17" s="630"/>
      <c r="T17" s="630"/>
      <c r="U17" s="630"/>
      <c r="V17" s="630"/>
      <c r="W17" s="630"/>
      <c r="X17" s="630"/>
      <c r="Y17" s="630"/>
      <c r="Z17" s="630"/>
      <c r="AA17" s="630"/>
      <c r="AB17" s="630"/>
      <c r="AC17" s="630"/>
      <c r="AF17" s="97" t="str">
        <f t="shared" ca="1" si="11"/>
        <v/>
      </c>
    </row>
    <row r="18" spans="1:32" ht="15.6" customHeight="1" x14ac:dyDescent="0.25">
      <c r="A18" s="517"/>
      <c r="B18" s="98" t="str" cm="1">
        <f t="array" aca="1" ref="B18" ca="1">IFERROR(_xlfn.IFS(M18="","",K18&gt;=time_violations,0,OR(N18/COUNT(rank)&lt;=percentage_superior,AF18&lt;&gt;""),1),"")</f>
        <v/>
      </c>
      <c r="C18" s="99" t="s">
        <v>182</v>
      </c>
      <c r="D18" s="99" t="str">
        <f>IF(Entries!R17="","",Entries!R17)</f>
        <v/>
      </c>
      <c r="E18" s="9"/>
      <c r="F18" s="10"/>
      <c r="G18" s="9"/>
      <c r="H18" s="10"/>
      <c r="I18" s="9"/>
      <c r="J18" s="10"/>
      <c r="K18" s="32"/>
      <c r="L18" s="103" t="str">
        <f t="shared" si="4"/>
        <v/>
      </c>
      <c r="M18" s="104" t="str">
        <f t="shared" si="24"/>
        <v/>
      </c>
      <c r="N18" s="104" t="str">
        <f t="shared" si="0"/>
        <v/>
      </c>
      <c r="O18" s="97" t="str" cm="1">
        <f t="array" ref="O18">_xlfn.IFS(SUM($E18,$G18,$I18)=0,"",$K18&gt;=time_violations,"",SUM($E18,$G18,$I18)&gt;0,SUM($E18,$G18,$I18))</f>
        <v/>
      </c>
      <c r="P18" t="str">
        <f t="shared" si="1"/>
        <v/>
      </c>
      <c r="Q18" s="97"/>
      <c r="S18" s="630"/>
      <c r="T18" s="630"/>
      <c r="U18" s="630"/>
      <c r="V18" s="630"/>
      <c r="W18" s="630"/>
      <c r="X18" s="630"/>
      <c r="Y18" s="630"/>
      <c r="Z18" s="630"/>
      <c r="AA18" s="630"/>
      <c r="AB18" s="630"/>
      <c r="AC18" s="630"/>
      <c r="AF18" s="97" t="str">
        <f t="shared" ca="1" si="11"/>
        <v/>
      </c>
    </row>
    <row r="19" spans="1:32" ht="15.6" customHeight="1" x14ac:dyDescent="0.25">
      <c r="A19" s="518"/>
      <c r="B19" s="98" t="str" cm="1">
        <f t="array" aca="1" ref="B19" ca="1">IFERROR(_xlfn.IFS(M19="","",K19&gt;=time_violations,0,OR(N19/COUNT(rank)&lt;=percentage_superior,AF19&lt;&gt;""),1),"")</f>
        <v/>
      </c>
      <c r="C19" s="99" t="s">
        <v>190</v>
      </c>
      <c r="D19" s="99" t="str">
        <f>IF(Entries!R18="","",Entries!R18)</f>
        <v/>
      </c>
      <c r="E19" s="9"/>
      <c r="F19" s="10"/>
      <c r="G19" s="9"/>
      <c r="H19" s="10"/>
      <c r="I19" s="9"/>
      <c r="J19" s="10"/>
      <c r="K19" s="32"/>
      <c r="L19" s="103" t="str">
        <f t="shared" si="4"/>
        <v/>
      </c>
      <c r="M19" s="104" t="str">
        <f t="shared" si="24"/>
        <v/>
      </c>
      <c r="N19" s="104" t="str">
        <f t="shared" si="0"/>
        <v/>
      </c>
      <c r="O19" s="97" t="str" cm="1">
        <f t="array" ref="O19">_xlfn.IFS(SUM($E19,$G19,$I19)=0,"",$K19&gt;=time_violations,"",SUM($E19,$G19,$I19)&gt;0,SUM($E19,$G19,$I19))</f>
        <v/>
      </c>
      <c r="P19" t="str">
        <f t="shared" si="1"/>
        <v/>
      </c>
      <c r="Q19" s="97"/>
      <c r="AF19" s="97" t="str">
        <f t="shared" ca="1" si="11"/>
        <v/>
      </c>
    </row>
    <row r="20" spans="1:32" ht="15.6" customHeight="1" x14ac:dyDescent="0.25">
      <c r="A20" s="525" t="s">
        <v>29</v>
      </c>
      <c r="B20" s="105" t="str" cm="1">
        <f t="array" aca="1" ref="B20" ca="1">IFERROR(_xlfn.IFS(M20="","",K20&gt;=time_violations,0,OR(N20/COUNT(rank)&lt;=percentage_superior,AF20&lt;&gt;""),1),"")</f>
        <v/>
      </c>
      <c r="C20" s="106" t="s">
        <v>198</v>
      </c>
      <c r="D20" s="106" t="str">
        <f>IF(Entries!R19="","",Entries!R19)</f>
        <v/>
      </c>
      <c r="E20" s="11"/>
      <c r="F20" s="12"/>
      <c r="G20" s="11"/>
      <c r="H20" s="12"/>
      <c r="I20" s="11"/>
      <c r="J20" s="12"/>
      <c r="K20" s="33"/>
      <c r="L20" s="110" t="str">
        <f t="shared" si="4"/>
        <v/>
      </c>
      <c r="M20" s="111" t="str">
        <f t="shared" si="24"/>
        <v/>
      </c>
      <c r="N20" s="111" t="str">
        <f t="shared" si="0"/>
        <v/>
      </c>
      <c r="O20" s="97" t="str" cm="1">
        <f t="array" ref="O20">_xlfn.IFS(SUM($E20,$G20,$I20)=0,"",$K20&gt;=time_violations,"",SUM($E20,$G20,$I20)&gt;0,SUM($E20,$G20,$I20))</f>
        <v/>
      </c>
      <c r="P20" t="str">
        <f t="shared" si="1"/>
        <v/>
      </c>
      <c r="Q20" s="97"/>
      <c r="AF20" s="97" t="str">
        <f t="shared" ca="1" si="11"/>
        <v/>
      </c>
    </row>
    <row r="21" spans="1:32" ht="15.6" customHeight="1" x14ac:dyDescent="0.25">
      <c r="A21" s="526"/>
      <c r="B21" s="105" t="str" cm="1">
        <f t="array" aca="1" ref="B21" ca="1">IFERROR(_xlfn.IFS(M21="","",K21&gt;=time_violations,0,OR(N21/COUNT(rank)&lt;=percentage_superior,AF21&lt;&gt;""),1),"")</f>
        <v/>
      </c>
      <c r="C21" s="106" t="s">
        <v>207</v>
      </c>
      <c r="D21" s="106" t="str">
        <f>IF(Entries!R20="","",Entries!R20)</f>
        <v/>
      </c>
      <c r="E21" s="11"/>
      <c r="F21" s="12"/>
      <c r="G21" s="11"/>
      <c r="H21" s="12"/>
      <c r="I21" s="11"/>
      <c r="J21" s="12"/>
      <c r="K21" s="33"/>
      <c r="L21" s="110" t="str">
        <f t="shared" si="4"/>
        <v/>
      </c>
      <c r="M21" s="111" t="str">
        <f t="shared" si="24"/>
        <v/>
      </c>
      <c r="N21" s="111" t="str">
        <f t="shared" si="0"/>
        <v/>
      </c>
      <c r="O21" s="97" t="str" cm="1">
        <f t="array" ref="O21">_xlfn.IFS(SUM($E21,$G21,$I21)=0,"",$K21&gt;=time_violations,"",SUM($E21,$G21,$I21)&gt;0,SUM($E21,$G21,$I21))</f>
        <v/>
      </c>
      <c r="P21" t="str">
        <f t="shared" si="1"/>
        <v/>
      </c>
      <c r="Q21" s="97"/>
      <c r="AF21" s="97" t="str">
        <f t="shared" ca="1" si="11"/>
        <v/>
      </c>
    </row>
    <row r="22" spans="1:32" ht="15.6" customHeight="1" x14ac:dyDescent="0.25">
      <c r="A22" s="526"/>
      <c r="B22" s="105" t="str" cm="1">
        <f t="array" aca="1" ref="B22" ca="1">IFERROR(_xlfn.IFS(M22="","",K22&gt;=time_violations,0,OR(N22/COUNT(rank)&lt;=percentage_superior,AF22&lt;&gt;""),1),"")</f>
        <v/>
      </c>
      <c r="C22" s="106" t="s">
        <v>215</v>
      </c>
      <c r="D22" s="106" t="str">
        <f>IF(Entries!R21="","",Entries!R21)</f>
        <v/>
      </c>
      <c r="E22" s="11"/>
      <c r="F22" s="12"/>
      <c r="G22" s="11"/>
      <c r="H22" s="12"/>
      <c r="I22" s="11"/>
      <c r="J22" s="12"/>
      <c r="K22" s="33"/>
      <c r="L22" s="110" t="str">
        <f t="shared" si="4"/>
        <v/>
      </c>
      <c r="M22" s="111" t="str">
        <f t="shared" si="24"/>
        <v/>
      </c>
      <c r="N22" s="111" t="str">
        <f t="shared" si="0"/>
        <v/>
      </c>
      <c r="O22" s="97" t="str" cm="1">
        <f t="array" ref="O22">_xlfn.IFS(SUM($E22,$G22,$I22)=0,"",$K22&gt;=time_violations,"",SUM($E22,$G22,$I22)&gt;0,SUM($E22,$G22,$I22))</f>
        <v/>
      </c>
      <c r="P22" t="str">
        <f t="shared" si="1"/>
        <v/>
      </c>
      <c r="Q22" s="97"/>
      <c r="AF22" s="97" t="str">
        <f t="shared" ca="1" si="11"/>
        <v/>
      </c>
    </row>
    <row r="23" spans="1:32" ht="15.6" customHeight="1" x14ac:dyDescent="0.25">
      <c r="A23" s="527"/>
      <c r="B23" s="105" t="str" cm="1">
        <f t="array" aca="1" ref="B23" ca="1">IFERROR(_xlfn.IFS(M23="","",K23&gt;=time_violations,0,OR(N23/COUNT(rank)&lt;=percentage_superior,AF23&lt;&gt;""),1),"")</f>
        <v/>
      </c>
      <c r="C23" s="106" t="s">
        <v>223</v>
      </c>
      <c r="D23" s="106" t="str">
        <f>IF(Entries!R22="","",Entries!R22)</f>
        <v/>
      </c>
      <c r="E23" s="11"/>
      <c r="F23" s="12"/>
      <c r="G23" s="11"/>
      <c r="H23" s="12"/>
      <c r="I23" s="11"/>
      <c r="J23" s="12"/>
      <c r="K23" s="33"/>
      <c r="L23" s="110" t="str">
        <f t="shared" si="4"/>
        <v/>
      </c>
      <c r="M23" s="111" t="str">
        <f t="shared" si="24"/>
        <v/>
      </c>
      <c r="N23" s="111" t="str">
        <f t="shared" si="0"/>
        <v/>
      </c>
      <c r="O23" s="97" t="str" cm="1">
        <f t="array" ref="O23">_xlfn.IFS(SUM($E23,$G23,$I23)=0,"",$K23&gt;=time_violations,"",SUM($E23,$G23,$I23)&gt;0,SUM($E23,$G23,$I23))</f>
        <v/>
      </c>
      <c r="P23" t="str">
        <f t="shared" si="1"/>
        <v/>
      </c>
      <c r="Q23" s="97"/>
      <c r="AF23" s="97" t="str">
        <f t="shared" ca="1" si="11"/>
        <v/>
      </c>
    </row>
    <row r="24" spans="1:32" ht="15.6" customHeight="1" x14ac:dyDescent="0.25">
      <c r="A24" s="534" t="s">
        <v>30</v>
      </c>
      <c r="B24" s="112" t="str" cm="1">
        <f t="array" aca="1" ref="B24" ca="1">IFERROR(_xlfn.IFS(M24="","",K24&gt;=time_violations,0,OR(N24/COUNT(rank)&lt;=percentage_superior,AF24&lt;&gt;""),1),"")</f>
        <v/>
      </c>
      <c r="C24" s="113" t="s">
        <v>231</v>
      </c>
      <c r="D24" s="113" t="str">
        <f>IF(Entries!R23="","",Entries!R23)</f>
        <v/>
      </c>
      <c r="E24" s="13"/>
      <c r="F24" s="14"/>
      <c r="G24" s="13"/>
      <c r="H24" s="14"/>
      <c r="I24" s="13"/>
      <c r="J24" s="14"/>
      <c r="K24" s="34"/>
      <c r="L24" s="117" t="str">
        <f t="shared" si="4"/>
        <v/>
      </c>
      <c r="M24" s="118" t="str">
        <f t="shared" si="24"/>
        <v/>
      </c>
      <c r="N24" s="118" t="str">
        <f t="shared" si="0"/>
        <v/>
      </c>
      <c r="O24" s="97" t="str" cm="1">
        <f t="array" ref="O24">_xlfn.IFS(SUM($E24,$G24,$I24)=0,"",$K24&gt;=time_violations,"",SUM($E24,$G24,$I24)&gt;0,SUM($E24,$G24,$I24))</f>
        <v/>
      </c>
      <c r="P24" t="str">
        <f t="shared" si="1"/>
        <v/>
      </c>
      <c r="Q24" s="97"/>
      <c r="AF24" s="97" t="str">
        <f t="shared" ca="1" si="11"/>
        <v/>
      </c>
    </row>
    <row r="25" spans="1:32" ht="15.6" customHeight="1" x14ac:dyDescent="0.25">
      <c r="A25" s="535"/>
      <c r="B25" s="112" t="str" cm="1">
        <f t="array" aca="1" ref="B25" ca="1">IFERROR(_xlfn.IFS(M25="","",K25&gt;=time_violations,0,OR(N25/COUNT(rank)&lt;=percentage_superior,AF25&lt;&gt;""),1),"")</f>
        <v/>
      </c>
      <c r="C25" s="113" t="s">
        <v>240</v>
      </c>
      <c r="D25" s="113" t="str">
        <f>IF(Entries!R24="","",Entries!R24)</f>
        <v/>
      </c>
      <c r="E25" s="13"/>
      <c r="F25" s="14"/>
      <c r="G25" s="13"/>
      <c r="H25" s="14"/>
      <c r="I25" s="13"/>
      <c r="J25" s="14"/>
      <c r="K25" s="34"/>
      <c r="L25" s="117" t="str">
        <f t="shared" si="4"/>
        <v/>
      </c>
      <c r="M25" s="118" t="str">
        <f t="shared" si="24"/>
        <v/>
      </c>
      <c r="N25" s="118" t="str">
        <f t="shared" si="0"/>
        <v/>
      </c>
      <c r="O25" s="97" t="str" cm="1">
        <f t="array" ref="O25">_xlfn.IFS(SUM($E25,$G25,$I25)=0,"",$K25&gt;=time_violations,"",SUM($E25,$G25,$I25)&gt;0,SUM($E25,$G25,$I25))</f>
        <v/>
      </c>
      <c r="P25" t="str">
        <f t="shared" si="1"/>
        <v/>
      </c>
      <c r="Q25" s="97"/>
      <c r="AF25" s="97" t="str">
        <f t="shared" ca="1" si="11"/>
        <v/>
      </c>
    </row>
    <row r="26" spans="1:32" ht="15.6" customHeight="1" x14ac:dyDescent="0.25">
      <c r="A26" s="535"/>
      <c r="B26" s="112" t="str" cm="1">
        <f t="array" aca="1" ref="B26" ca="1">IFERROR(_xlfn.IFS(M26="","",K26&gt;=time_violations,0,OR(N26/COUNT(rank)&lt;=percentage_superior,AF26&lt;&gt;""),1),"")</f>
        <v/>
      </c>
      <c r="C26" s="113" t="s">
        <v>248</v>
      </c>
      <c r="D26" s="113" t="str">
        <f>IF(Entries!R25="","",Entries!R25)</f>
        <v/>
      </c>
      <c r="E26" s="13"/>
      <c r="F26" s="14"/>
      <c r="G26" s="13"/>
      <c r="H26" s="14"/>
      <c r="I26" s="13"/>
      <c r="J26" s="14"/>
      <c r="K26" s="34"/>
      <c r="L26" s="117" t="str">
        <f t="shared" si="4"/>
        <v/>
      </c>
      <c r="M26" s="118" t="str">
        <f t="shared" si="24"/>
        <v/>
      </c>
      <c r="N26" s="118" t="str">
        <f t="shared" si="0"/>
        <v/>
      </c>
      <c r="O26" s="97" t="str" cm="1">
        <f t="array" ref="O26">_xlfn.IFS(SUM($E26,$G26,$I26)=0,"",$K26&gt;=time_violations,"",SUM($E26,$G26,$I26)&gt;0,SUM($E26,$G26,$I26))</f>
        <v/>
      </c>
      <c r="P26" t="str">
        <f t="shared" si="1"/>
        <v/>
      </c>
      <c r="Q26" s="97"/>
      <c r="AF26" s="97" t="str">
        <f t="shared" ca="1" si="11"/>
        <v/>
      </c>
    </row>
    <row r="27" spans="1:32" ht="15.6" customHeight="1" x14ac:dyDescent="0.25">
      <c r="A27" s="536"/>
      <c r="B27" s="119" t="str" cm="1">
        <f t="array" aca="1" ref="B27" ca="1">IFERROR(_xlfn.IFS(M27="","",K27&gt;=time_violations,0,OR(N27/COUNT(rank)&lt;=percentage_superior,AF27&lt;&gt;""),1),"")</f>
        <v/>
      </c>
      <c r="C27" s="120" t="s">
        <v>256</v>
      </c>
      <c r="D27" s="120" t="str">
        <f>IF(Entries!R26="","",Entries!R26)</f>
        <v/>
      </c>
      <c r="E27" s="15"/>
      <c r="F27" s="16"/>
      <c r="G27" s="15"/>
      <c r="H27" s="16"/>
      <c r="I27" s="15"/>
      <c r="J27" s="16"/>
      <c r="K27" s="35"/>
      <c r="L27" s="117" t="str">
        <f t="shared" si="4"/>
        <v/>
      </c>
      <c r="M27" s="118" t="str">
        <f t="shared" si="24"/>
        <v/>
      </c>
      <c r="N27" s="118" t="str">
        <f t="shared" si="0"/>
        <v/>
      </c>
      <c r="O27" s="97" t="str" cm="1">
        <f t="array" ref="O27">_xlfn.IFS(SUM($E27,$G27,$I27)=0,"",$K27&gt;=time_violations,"",SUM($E27,$G27,$I27)&gt;0,SUM($E27,$G27,$I27))</f>
        <v/>
      </c>
      <c r="P27" t="str">
        <f t="shared" si="1"/>
        <v/>
      </c>
      <c r="Q27" s="97"/>
      <c r="AF27" s="97" t="str">
        <f t="shared" ca="1" si="11"/>
        <v/>
      </c>
    </row>
    <row r="28" spans="1:32" ht="15.6" customHeight="1" x14ac:dyDescent="0.25">
      <c r="A28" s="543" t="s">
        <v>31</v>
      </c>
      <c r="B28" s="150" t="str" cm="1">
        <f t="array" aca="1" ref="B28" ca="1">IFERROR(_xlfn.IFS(M28="","",K28&gt;=time_violations,0,OR(N28/COUNT(rank)&lt;=percentage_superior,AF28&lt;&gt;""),1),"")</f>
        <v/>
      </c>
      <c r="C28" s="188" t="s">
        <v>264</v>
      </c>
      <c r="D28" s="149" t="str">
        <f>IF(Entries!R27="","",Entries!R27)</f>
        <v/>
      </c>
      <c r="E28" s="17"/>
      <c r="F28" s="18"/>
      <c r="G28" s="17"/>
      <c r="H28" s="18"/>
      <c r="I28" s="17"/>
      <c r="J28" s="18"/>
      <c r="K28" s="192"/>
      <c r="L28" s="129" t="str">
        <f t="shared" si="4"/>
        <v/>
      </c>
      <c r="M28" s="130" t="str">
        <f t="shared" si="24"/>
        <v/>
      </c>
      <c r="N28" s="130" t="str">
        <f t="shared" si="0"/>
        <v/>
      </c>
      <c r="O28" s="97" t="str" cm="1">
        <f t="array" ref="O28">_xlfn.IFS(SUM($E28,$G28,$I28)=0,"",$K28&gt;=time_violations,"",SUM($E28,$G28,$I28)&gt;0,SUM($E28,$G28,$I28))</f>
        <v/>
      </c>
      <c r="P28" t="str">
        <f t="shared" si="1"/>
        <v/>
      </c>
      <c r="Q28" s="97"/>
      <c r="AF28" s="97" t="str">
        <f t="shared" ca="1" si="11"/>
        <v/>
      </c>
    </row>
    <row r="29" spans="1:32" ht="15.6" customHeight="1" x14ac:dyDescent="0.25">
      <c r="A29" s="544"/>
      <c r="B29" s="150" t="str" cm="1">
        <f t="array" aca="1" ref="B29" ca="1">IFERROR(_xlfn.IFS(M29="","",K29&gt;=time_violations,0,OR(N29/COUNT(rank)&lt;=percentage_superior,AF29&lt;&gt;""),1),"")</f>
        <v/>
      </c>
      <c r="C29" s="188" t="s">
        <v>273</v>
      </c>
      <c r="D29" s="149" t="str">
        <f>IF(Entries!R28="","",Entries!R28)</f>
        <v/>
      </c>
      <c r="E29" s="17"/>
      <c r="F29" s="18"/>
      <c r="G29" s="17"/>
      <c r="H29" s="18"/>
      <c r="I29" s="17"/>
      <c r="J29" s="18"/>
      <c r="K29" s="36"/>
      <c r="L29" s="129" t="str">
        <f t="shared" si="4"/>
        <v/>
      </c>
      <c r="M29" s="130" t="str">
        <f t="shared" si="24"/>
        <v/>
      </c>
      <c r="N29" s="130" t="str">
        <f t="shared" si="0"/>
        <v/>
      </c>
      <c r="O29" s="97" t="str" cm="1">
        <f t="array" ref="O29">_xlfn.IFS(SUM($E29,$G29,$I29)=0,"",$K29&gt;=time_violations,"",SUM($E29,$G29,$I29)&gt;0,SUM($E29,$G29,$I29))</f>
        <v/>
      </c>
      <c r="P29" t="str">
        <f t="shared" si="1"/>
        <v/>
      </c>
      <c r="Q29" s="97"/>
      <c r="AF29" s="97" t="str">
        <f t="shared" ca="1" si="11"/>
        <v/>
      </c>
    </row>
    <row r="30" spans="1:32" ht="15.6" customHeight="1" x14ac:dyDescent="0.25">
      <c r="A30" s="544"/>
      <c r="B30" s="398" t="str" cm="1">
        <f t="array" aca="1" ref="B30" ca="1">IFERROR(_xlfn.IFS(M30="","",K30&gt;=time_violations,0,OR(N30/COUNT(rank)&lt;=percentage_superior,AF30&lt;&gt;""),1),"")</f>
        <v/>
      </c>
      <c r="C30" s="188" t="s">
        <v>281</v>
      </c>
      <c r="D30" s="149" t="str">
        <f>IF(Entries!R29="","",Entries!R29)</f>
        <v/>
      </c>
      <c r="E30" s="17"/>
      <c r="F30" s="18"/>
      <c r="G30" s="17"/>
      <c r="H30" s="18"/>
      <c r="I30" s="17"/>
      <c r="J30" s="18"/>
      <c r="K30" s="36"/>
      <c r="L30" s="129" t="str">
        <f t="shared" si="4"/>
        <v/>
      </c>
      <c r="M30" s="130" t="str">
        <f t="shared" si="24"/>
        <v/>
      </c>
      <c r="N30" s="130" t="str">
        <f t="shared" si="0"/>
        <v/>
      </c>
      <c r="O30" s="97" t="str" cm="1">
        <f t="array" ref="O30">_xlfn.IFS(SUM($E30,$G30,$I30)=0,"",$K30&gt;=time_violations,"",SUM($E30,$G30,$I30)&gt;0,SUM($E30,$G30,$I30))</f>
        <v/>
      </c>
      <c r="P30" t="str">
        <f t="shared" si="1"/>
        <v/>
      </c>
      <c r="Q30" s="97"/>
      <c r="AF30" s="97" t="str">
        <f t="shared" ca="1" si="11"/>
        <v/>
      </c>
    </row>
    <row r="31" spans="1:32" ht="15.6" customHeight="1" x14ac:dyDescent="0.25">
      <c r="A31" s="545"/>
      <c r="B31" s="397" t="str" cm="1">
        <f t="array" aca="1" ref="B31" ca="1">IFERROR(_xlfn.IFS(M31="","",K31&gt;=time_violations,0,OR(N31/COUNT(rank)&lt;=percentage_superior,AF31&lt;&gt;""),1),"")</f>
        <v/>
      </c>
      <c r="C31" s="188" t="s">
        <v>289</v>
      </c>
      <c r="D31" s="125" t="str">
        <f>IF(Entries!R30="","",Entries!R30)</f>
        <v/>
      </c>
      <c r="E31" s="17"/>
      <c r="F31" s="18"/>
      <c r="G31" s="17"/>
      <c r="H31" s="18"/>
      <c r="I31" s="17"/>
      <c r="J31" s="18"/>
      <c r="K31" s="36"/>
      <c r="L31" s="129" t="str">
        <f t="shared" si="4"/>
        <v/>
      </c>
      <c r="M31" s="130" t="str">
        <f t="shared" si="24"/>
        <v/>
      </c>
      <c r="N31" s="130" t="str">
        <f t="shared" si="0"/>
        <v/>
      </c>
      <c r="O31" s="97" t="str" cm="1">
        <f t="array" ref="O31">_xlfn.IFS(SUM($E31,$G31,$I31)=0,"",$K31&gt;=time_violations,"",SUM($E31,$G31,$I31)&gt;0,SUM($E31,$G31,$I31))</f>
        <v/>
      </c>
      <c r="P31" t="str">
        <f t="shared" si="1"/>
        <v/>
      </c>
      <c r="Q31" s="97"/>
      <c r="AF31" s="97" t="str">
        <f t="shared" ca="1" si="11"/>
        <v/>
      </c>
    </row>
    <row r="32" spans="1:32" ht="15.6" customHeight="1" x14ac:dyDescent="0.25">
      <c r="A32" s="552" t="s">
        <v>32</v>
      </c>
      <c r="B32" s="193" t="str" cm="1">
        <f t="array" aca="1" ref="B32" ca="1">IFERROR(_xlfn.IFS(M32="","",K32&gt;=time_violations,0,OR(N32/COUNT(rank)&lt;=percentage_superior,AF32&lt;&gt;""),1),"")</f>
        <v/>
      </c>
      <c r="C32" s="131" t="s">
        <v>297</v>
      </c>
      <c r="D32" s="151" t="str">
        <f>IF(Entries!R31="","",Entries!R31)</f>
        <v/>
      </c>
      <c r="E32" s="19"/>
      <c r="F32" s="20"/>
      <c r="G32" s="19"/>
      <c r="H32" s="20"/>
      <c r="I32" s="19"/>
      <c r="J32" s="20"/>
      <c r="K32" s="37"/>
      <c r="L32" s="135" t="str">
        <f t="shared" si="4"/>
        <v/>
      </c>
      <c r="M32" s="133" t="str">
        <f t="shared" si="24"/>
        <v/>
      </c>
      <c r="N32" s="133" t="str">
        <f t="shared" si="0"/>
        <v/>
      </c>
      <c r="O32" s="97" t="str" cm="1">
        <f t="array" ref="O32">_xlfn.IFS(SUM($E32,$G32,$I32)=0,"",$K32&gt;=time_violations,"",SUM($E32,$G32,$I32)&gt;0,SUM($E32,$G32,$I32))</f>
        <v/>
      </c>
      <c r="P32" t="str">
        <f t="shared" si="1"/>
        <v/>
      </c>
      <c r="Q32" s="97"/>
      <c r="AF32" s="97" t="str">
        <f t="shared" ca="1" si="11"/>
        <v/>
      </c>
    </row>
    <row r="33" spans="1:32" ht="15.6" customHeight="1" x14ac:dyDescent="0.25">
      <c r="A33" s="553"/>
      <c r="B33" s="136" t="str" cm="1">
        <f t="array" aca="1" ref="B33" ca="1">IFERROR(_xlfn.IFS(M33="","",K33&gt;=time_violations,0,OR(N33/COUNT(rank)&lt;=percentage_superior,AF33&lt;&gt;""),1),"")</f>
        <v/>
      </c>
      <c r="C33" s="137" t="s">
        <v>306</v>
      </c>
      <c r="D33" s="137" t="str">
        <f>IF(Entries!R32="","",Entries!R32)</f>
        <v/>
      </c>
      <c r="E33" s="21"/>
      <c r="F33" s="22"/>
      <c r="G33" s="21"/>
      <c r="H33" s="22"/>
      <c r="I33" s="21"/>
      <c r="J33" s="22"/>
      <c r="K33" s="37"/>
      <c r="L33" s="135" t="str">
        <f t="shared" si="4"/>
        <v/>
      </c>
      <c r="M33" s="133" t="str">
        <f t="shared" si="24"/>
        <v/>
      </c>
      <c r="N33" s="133" t="str">
        <f t="shared" si="0"/>
        <v/>
      </c>
      <c r="O33" s="97" t="str" cm="1">
        <f t="array" ref="O33">_xlfn.IFS(SUM($E33,$G33,$I33)=0,"",$K33&gt;=time_violations,"",SUM($E33,$G33,$I33)&gt;0,SUM($E33,$G33,$I33))</f>
        <v/>
      </c>
      <c r="P33" t="str">
        <f t="shared" si="1"/>
        <v/>
      </c>
      <c r="Q33" s="97"/>
      <c r="AF33" s="97" t="str">
        <f t="shared" ca="1" si="11"/>
        <v/>
      </c>
    </row>
    <row r="34" spans="1:32" ht="15.6" customHeight="1" x14ac:dyDescent="0.25">
      <c r="A34" s="553"/>
      <c r="B34" s="136" t="str" cm="1">
        <f t="array" aca="1" ref="B34" ca="1">IFERROR(_xlfn.IFS(M34="","",K34&gt;=time_violations,0,OR(N34/COUNT(rank)&lt;=percentage_superior,AF34&lt;&gt;""),1),"")</f>
        <v/>
      </c>
      <c r="C34" s="137" t="s">
        <v>314</v>
      </c>
      <c r="D34" s="137" t="str">
        <f>IF(Entries!R33="","",Entries!R33)</f>
        <v/>
      </c>
      <c r="E34" s="21"/>
      <c r="F34" s="22"/>
      <c r="G34" s="21"/>
      <c r="H34" s="22"/>
      <c r="I34" s="21"/>
      <c r="J34" s="22"/>
      <c r="K34" s="37"/>
      <c r="L34" s="135" t="str">
        <f t="shared" si="4"/>
        <v/>
      </c>
      <c r="M34" s="133" t="str">
        <f t="shared" si="24"/>
        <v/>
      </c>
      <c r="N34" s="133" t="str">
        <f t="shared" si="0"/>
        <v/>
      </c>
      <c r="O34" s="97" t="str" cm="1">
        <f t="array" ref="O34">_xlfn.IFS(SUM($E34,$G34,$I34)=0,"",$K34&gt;=time_violations,"",SUM($E34,$G34,$I34)&gt;0,SUM($E34,$G34,$I34))</f>
        <v/>
      </c>
      <c r="P34" t="str">
        <f t="shared" si="1"/>
        <v/>
      </c>
      <c r="Q34" s="97"/>
      <c r="AF34" s="97" t="str">
        <f t="shared" ca="1" si="11"/>
        <v/>
      </c>
    </row>
    <row r="35" spans="1:32" ht="15.6" customHeight="1" x14ac:dyDescent="0.25">
      <c r="A35" s="554"/>
      <c r="B35" s="136" t="str" cm="1">
        <f t="array" aca="1" ref="B35" ca="1">IFERROR(_xlfn.IFS(M35="","",K35&gt;=time_violations,0,OR(N35/COUNT(rank)&lt;=percentage_superior,AF35&lt;&gt;""),1),"")</f>
        <v/>
      </c>
      <c r="C35" s="137" t="s">
        <v>322</v>
      </c>
      <c r="D35" s="137" t="str">
        <f>IF(Entries!R34="","",Entries!R34)</f>
        <v/>
      </c>
      <c r="E35" s="21"/>
      <c r="F35" s="22"/>
      <c r="G35" s="21"/>
      <c r="H35" s="22"/>
      <c r="I35" s="21"/>
      <c r="J35" s="22"/>
      <c r="K35" s="37"/>
      <c r="L35" s="135" t="str">
        <f t="shared" si="4"/>
        <v/>
      </c>
      <c r="M35" s="133" t="str">
        <f t="shared" si="24"/>
        <v/>
      </c>
      <c r="N35" s="133" t="str">
        <f t="shared" si="0"/>
        <v/>
      </c>
      <c r="O35" s="97" t="str" cm="1">
        <f t="array" ref="O35">_xlfn.IFS(SUM($E35,$G35,$I35)=0,"",$K35&gt;=time_violations,"",SUM($E35,$G35,$I35)&gt;0,SUM($E35,$G35,$I35))</f>
        <v/>
      </c>
      <c r="P35" t="str">
        <f t="shared" si="1"/>
        <v/>
      </c>
      <c r="Q35" s="97"/>
      <c r="AF35" s="97" t="str">
        <f t="shared" ca="1" si="11"/>
        <v/>
      </c>
    </row>
    <row r="36" spans="1:32" ht="15.6" customHeight="1" x14ac:dyDescent="0.25">
      <c r="A36" s="561" t="s">
        <v>33</v>
      </c>
      <c r="B36" s="140" t="str" cm="1">
        <f t="array" aca="1" ref="B36" ca="1">IFERROR(_xlfn.IFS(M36="","",K36&gt;=time_violations,0,OR(N36/COUNT(rank)&lt;=percentage_superior,AF36&lt;&gt;""),1),"")</f>
        <v/>
      </c>
      <c r="C36" s="141" t="s">
        <v>330</v>
      </c>
      <c r="D36" s="141" t="str">
        <f>IF(Entries!R35="","",Entries!R35)</f>
        <v/>
      </c>
      <c r="E36" s="1"/>
      <c r="F36" s="2"/>
      <c r="G36" s="1"/>
      <c r="H36" s="2"/>
      <c r="I36" s="1"/>
      <c r="J36" s="2"/>
      <c r="K36" s="29"/>
      <c r="L36" s="65" t="str">
        <f>IF(SUM($E36,$G36,$I36)=0,"",SUM($E36,$G36,$I36))</f>
        <v/>
      </c>
      <c r="M36" s="64" t="str">
        <f>IF(SUM(F36,H36,J36)&gt;0,SUM(F36,H36,J36),"")</f>
        <v/>
      </c>
      <c r="N36" s="66" t="str">
        <f t="shared" ref="N36:N67" si="27">IFERROR(_xlfn.RANK.EQ($O36, rank,1) + COUNTIFS(rank, $O36,score, "&gt;" &amp;M36),"")</f>
        <v/>
      </c>
      <c r="O36" s="97" t="str" cm="1">
        <f t="array" ref="O36">_xlfn.IFS(SUM($E36,$G36,$I36)=0,"",$K36&gt;=time_violations,"",SUM($E36,$G36,$I36)&gt;0,SUM($E36,$G36,$I36))</f>
        <v/>
      </c>
      <c r="P36" t="str">
        <f t="shared" ref="P36:P67" si="28">IF(K36="","",K36*penalty_points-penalty_points)</f>
        <v/>
      </c>
      <c r="Q36" s="97"/>
      <c r="AF36" s="97" t="str">
        <f t="shared" ca="1" si="11"/>
        <v/>
      </c>
    </row>
    <row r="37" spans="1:32" ht="15.6" customHeight="1" x14ac:dyDescent="0.25">
      <c r="A37" s="562"/>
      <c r="B37" s="142" t="str" cm="1">
        <f t="array" aca="1" ref="B37" ca="1">IFERROR(_xlfn.IFS(M37="","",K37&gt;=time_violations,0,OR(N37/COUNT(rank)&lt;=percentage_superior,AF37&lt;&gt;""),1),"")</f>
        <v/>
      </c>
      <c r="C37" s="143" t="s">
        <v>339</v>
      </c>
      <c r="D37" s="143" t="str">
        <f>IF(Entries!R36="","",Entries!R36)</f>
        <v/>
      </c>
      <c r="E37" s="3"/>
      <c r="F37" s="4"/>
      <c r="G37" s="3"/>
      <c r="H37" s="4"/>
      <c r="I37" s="3"/>
      <c r="J37" s="4"/>
      <c r="K37" s="29"/>
      <c r="L37" s="65" t="str">
        <f t="shared" ref="L37:L67" si="29">IF(SUM($E37,$G37,$I37)=0,"",SUM($E37,$G37,$I37))</f>
        <v/>
      </c>
      <c r="M37" s="64" t="str">
        <f t="shared" ref="M37:M42" si="30">IF(SUM(F37,H37,J37)&gt;0,SUM(F37,H37,J37),"")</f>
        <v/>
      </c>
      <c r="N37" s="66" t="str">
        <f t="shared" si="27"/>
        <v/>
      </c>
      <c r="O37" s="97" t="str" cm="1">
        <f t="array" ref="O37">_xlfn.IFS(SUM($E37,$G37,$I37)=0,"",$K37&gt;=time_violations,"",SUM($E37,$G37,$I37)&gt;0,SUM($E37,$G37,$I37))</f>
        <v/>
      </c>
      <c r="P37" t="str">
        <f t="shared" si="28"/>
        <v/>
      </c>
      <c r="Q37" s="97"/>
      <c r="AF37" s="97" t="str">
        <f t="shared" ca="1" si="11"/>
        <v/>
      </c>
    </row>
    <row r="38" spans="1:32" ht="15.6" customHeight="1" x14ac:dyDescent="0.25">
      <c r="A38" s="562"/>
      <c r="B38" s="142" t="str" cm="1">
        <f t="array" aca="1" ref="B38" ca="1">IFERROR(_xlfn.IFS(M38="","",K38&gt;=time_violations,0,OR(N38/COUNT(rank)&lt;=percentage_superior,AF38&lt;&gt;""),1),"")</f>
        <v/>
      </c>
      <c r="C38" s="143" t="s">
        <v>347</v>
      </c>
      <c r="D38" s="143" t="str">
        <f>IF(Entries!R37="","",Entries!R37)</f>
        <v/>
      </c>
      <c r="E38" s="3"/>
      <c r="F38" s="4"/>
      <c r="G38" s="3"/>
      <c r="H38" s="4"/>
      <c r="I38" s="3"/>
      <c r="J38" s="4"/>
      <c r="K38" s="29"/>
      <c r="L38" s="65" t="str">
        <f t="shared" si="29"/>
        <v/>
      </c>
      <c r="M38" s="64" t="str">
        <f t="shared" si="30"/>
        <v/>
      </c>
      <c r="N38" s="66" t="str">
        <f t="shared" si="27"/>
        <v/>
      </c>
      <c r="O38" s="97" t="str" cm="1">
        <f t="array" ref="O38">_xlfn.IFS(SUM($E38,$G38,$I38)=0,"",$K38&gt;=time_violations,"",SUM($E38,$G38,$I38)&gt;0,SUM($E38,$G38,$I38))</f>
        <v/>
      </c>
      <c r="P38" t="str">
        <f t="shared" si="28"/>
        <v/>
      </c>
      <c r="Q38" s="97"/>
      <c r="AF38" s="97" t="str">
        <f t="shared" ca="1" si="11"/>
        <v/>
      </c>
    </row>
    <row r="39" spans="1:32" ht="15.6" customHeight="1" x14ac:dyDescent="0.25">
      <c r="A39" s="563"/>
      <c r="B39" s="142" t="str" cm="1">
        <f t="array" aca="1" ref="B39" ca="1">IFERROR(_xlfn.IFS(M39="","",K39&gt;=time_violations,0,OR(N39/COUNT(rank)&lt;=percentage_superior,AF39&lt;&gt;""),1),"")</f>
        <v/>
      </c>
      <c r="C39" s="143" t="s">
        <v>355</v>
      </c>
      <c r="D39" s="143" t="str">
        <f>IF(Entries!R38="","",Entries!R38)</f>
        <v/>
      </c>
      <c r="E39" s="3"/>
      <c r="F39" s="4"/>
      <c r="G39" s="3"/>
      <c r="H39" s="4"/>
      <c r="I39" s="3"/>
      <c r="J39" s="4"/>
      <c r="K39" s="29"/>
      <c r="L39" s="65" t="str">
        <f t="shared" si="29"/>
        <v/>
      </c>
      <c r="M39" s="64" t="str">
        <f t="shared" si="30"/>
        <v/>
      </c>
      <c r="N39" s="66" t="str">
        <f t="shared" si="27"/>
        <v/>
      </c>
      <c r="O39" s="97" t="str" cm="1">
        <f t="array" ref="O39">_xlfn.IFS(SUM($E39,$G39,$I39)=0,"",$K39&gt;=time_violations,"",SUM($E39,$G39,$I39)&gt;0,SUM($E39,$G39,$I39))</f>
        <v/>
      </c>
      <c r="P39" t="str">
        <f t="shared" si="28"/>
        <v/>
      </c>
      <c r="Q39" s="97"/>
      <c r="AF39" s="97" t="str">
        <f t="shared" ca="1" si="11"/>
        <v/>
      </c>
    </row>
    <row r="40" spans="1:32" ht="15.6" customHeight="1" x14ac:dyDescent="0.25">
      <c r="A40" s="498" t="s">
        <v>34</v>
      </c>
      <c r="B40" s="77" t="str" cm="1">
        <f t="array" aca="1" ref="B40" ca="1">IFERROR(_xlfn.IFS(M40="","",K40&gt;=time_violations,0,OR(N40/COUNT(rank)&lt;=percentage_superior,AF40&lt;&gt;""),1),"")</f>
        <v/>
      </c>
      <c r="C40" s="78" t="s">
        <v>363</v>
      </c>
      <c r="D40" s="78" t="str">
        <f>IF(Entries!R39="","",Entries!R39)</f>
        <v/>
      </c>
      <c r="E40" s="5"/>
      <c r="F40" s="6"/>
      <c r="G40" s="5"/>
      <c r="H40" s="6"/>
      <c r="I40" s="5"/>
      <c r="J40" s="6"/>
      <c r="K40" s="30"/>
      <c r="L40" s="82" t="str">
        <f t="shared" si="29"/>
        <v/>
      </c>
      <c r="M40" s="83" t="str">
        <f t="shared" si="30"/>
        <v/>
      </c>
      <c r="N40" s="84" t="str">
        <f t="shared" si="27"/>
        <v/>
      </c>
      <c r="O40" s="97" t="str" cm="1">
        <f t="array" ref="O40">_xlfn.IFS(SUM($E40,$G40,$I40)=0,"",$K40&gt;=time_violations,"",SUM($E40,$G40,$I40)&gt;0,SUM($E40,$G40,$I40))</f>
        <v/>
      </c>
      <c r="P40" t="str">
        <f t="shared" si="28"/>
        <v/>
      </c>
      <c r="AF40" s="97" t="str">
        <f t="shared" ca="1" si="11"/>
        <v/>
      </c>
    </row>
    <row r="41" spans="1:32" ht="15.6" customHeight="1" x14ac:dyDescent="0.25">
      <c r="A41" s="499"/>
      <c r="B41" s="77" t="str" cm="1">
        <f t="array" aca="1" ref="B41" ca="1">IFERROR(_xlfn.IFS(M41="","",K41&gt;=time_violations,0,OR(N41/COUNT(rank)&lt;=percentage_superior,AF41&lt;&gt;""),1),"")</f>
        <v/>
      </c>
      <c r="C41" s="78" t="s">
        <v>372</v>
      </c>
      <c r="D41" s="78" t="str">
        <f>IF(Entries!R40="","",Entries!R40)</f>
        <v/>
      </c>
      <c r="E41" s="5"/>
      <c r="F41" s="6"/>
      <c r="G41" s="5"/>
      <c r="H41" s="6"/>
      <c r="I41" s="5"/>
      <c r="J41" s="6"/>
      <c r="K41" s="30"/>
      <c r="L41" s="82" t="str">
        <f t="shared" si="29"/>
        <v/>
      </c>
      <c r="M41" s="83" t="str">
        <f t="shared" si="30"/>
        <v/>
      </c>
      <c r="N41" s="84" t="str">
        <f t="shared" si="27"/>
        <v/>
      </c>
      <c r="O41" s="97" t="str" cm="1">
        <f t="array" ref="O41">_xlfn.IFS(SUM($E41,$G41,$I41)=0,"",$K41&gt;=time_violations,"",SUM($E41,$G41,$I41)&gt;0,SUM($E41,$G41,$I41))</f>
        <v/>
      </c>
      <c r="P41" t="str">
        <f t="shared" si="28"/>
        <v/>
      </c>
      <c r="AF41" s="97" t="str">
        <f t="shared" ca="1" si="11"/>
        <v/>
      </c>
    </row>
    <row r="42" spans="1:32" ht="15.6" customHeight="1" x14ac:dyDescent="0.25">
      <c r="A42" s="499"/>
      <c r="B42" s="77" t="str" cm="1">
        <f t="array" aca="1" ref="B42" ca="1">IFERROR(_xlfn.IFS(M42="","",K42&gt;=time_violations,0,OR(N42/COUNT(rank)&lt;=percentage_superior,AF42&lt;&gt;""),1),"")</f>
        <v/>
      </c>
      <c r="C42" s="78" t="s">
        <v>380</v>
      </c>
      <c r="D42" s="78" t="str">
        <f>IF(Entries!R41="","",Entries!R41)</f>
        <v/>
      </c>
      <c r="E42" s="5"/>
      <c r="F42" s="6"/>
      <c r="G42" s="5"/>
      <c r="H42" s="6"/>
      <c r="I42" s="5"/>
      <c r="J42" s="6"/>
      <c r="K42" s="30"/>
      <c r="L42" s="82" t="str">
        <f t="shared" si="29"/>
        <v/>
      </c>
      <c r="M42" s="83" t="str">
        <f t="shared" si="30"/>
        <v/>
      </c>
      <c r="N42" s="84" t="str">
        <f t="shared" si="27"/>
        <v/>
      </c>
      <c r="O42" s="97" t="str" cm="1">
        <f t="array" ref="O42">_xlfn.IFS(SUM($E42,$G42,$I42)=0,"",$K42&gt;=time_violations,"",SUM($E42,$G42,$I42)&gt;0,SUM($E42,$G42,$I42))</f>
        <v/>
      </c>
      <c r="P42" t="str">
        <f t="shared" si="28"/>
        <v/>
      </c>
      <c r="AF42" s="97" t="str">
        <f t="shared" ca="1" si="11"/>
        <v/>
      </c>
    </row>
    <row r="43" spans="1:32" ht="15.6" customHeight="1" x14ac:dyDescent="0.25">
      <c r="A43" s="500"/>
      <c r="B43" s="77" t="str" cm="1">
        <f t="array" aca="1" ref="B43" ca="1">IFERROR(_xlfn.IFS(M43="","",K43&gt;=time_violations,0,OR(N43/COUNT(rank)&lt;=percentage_superior,AF43&lt;&gt;""),1),"")</f>
        <v/>
      </c>
      <c r="C43" s="78" t="s">
        <v>388</v>
      </c>
      <c r="D43" s="78" t="str">
        <f>IF(Entries!R42="","",Entries!R42)</f>
        <v/>
      </c>
      <c r="E43" s="5"/>
      <c r="F43" s="6"/>
      <c r="G43" s="5"/>
      <c r="H43" s="6"/>
      <c r="I43" s="5"/>
      <c r="J43" s="6"/>
      <c r="K43" s="30"/>
      <c r="L43" s="82" t="str">
        <f t="shared" si="29"/>
        <v/>
      </c>
      <c r="M43" s="83" t="str">
        <f>IF(SUM(F43,H43,J43)&gt;0,SUM(F43,H43,J43),"")</f>
        <v/>
      </c>
      <c r="N43" s="84" t="str">
        <f t="shared" si="27"/>
        <v/>
      </c>
      <c r="O43" s="97" t="str" cm="1">
        <f t="array" ref="O43">_xlfn.IFS(SUM($E43,$G43,$I43)=0,"",$K43&gt;=time_violations,"",SUM($E43,$G43,$I43)&gt;0,SUM($E43,$G43,$I43))</f>
        <v/>
      </c>
      <c r="P43" t="str">
        <f t="shared" si="28"/>
        <v/>
      </c>
      <c r="AF43" s="97" t="str">
        <f t="shared" ca="1" si="11"/>
        <v/>
      </c>
    </row>
    <row r="44" spans="1:32" ht="15.6" customHeight="1" x14ac:dyDescent="0.25">
      <c r="A44" s="507" t="s">
        <v>35</v>
      </c>
      <c r="B44" s="87" t="str" cm="1">
        <f t="array" aca="1" ref="B44" ca="1">IFERROR(_xlfn.IFS(M44="","",K44&gt;=time_violations,0,OR(N44/COUNT(rank)&lt;=percentage_superior,AF44&lt;&gt;""),1),"")</f>
        <v/>
      </c>
      <c r="C44" s="88" t="s">
        <v>396</v>
      </c>
      <c r="D44" s="88" t="str">
        <f>IF(Entries!R43="","",Entries!R43)</f>
        <v/>
      </c>
      <c r="E44" s="7"/>
      <c r="F44" s="8"/>
      <c r="G44" s="7"/>
      <c r="H44" s="8"/>
      <c r="I44" s="7"/>
      <c r="J44" s="8"/>
      <c r="K44" s="31"/>
      <c r="L44" s="92" t="str">
        <f t="shared" si="29"/>
        <v/>
      </c>
      <c r="M44" s="93" t="str">
        <f t="shared" ref="M44:M67" si="31">IF(SUM(F44,H44,J44)&gt;0,SUM(F44,H44,J44),"")</f>
        <v/>
      </c>
      <c r="N44" s="94" t="str">
        <f t="shared" si="27"/>
        <v/>
      </c>
      <c r="O44" s="97" t="str" cm="1">
        <f t="array" ref="O44">_xlfn.IFS(SUM($E44,$G44,$I44)=0,"",$K44&gt;=time_violations,"",SUM($E44,$G44,$I44)&gt;0,SUM($E44,$G44,$I44))</f>
        <v/>
      </c>
      <c r="P44" t="str">
        <f t="shared" si="28"/>
        <v/>
      </c>
      <c r="AF44" s="97" t="str">
        <f t="shared" ca="1" si="11"/>
        <v/>
      </c>
    </row>
    <row r="45" spans="1:32" ht="15.6" customHeight="1" x14ac:dyDescent="0.25">
      <c r="A45" s="508"/>
      <c r="B45" s="87" t="str" cm="1">
        <f t="array" aca="1" ref="B45" ca="1">IFERROR(_xlfn.IFS(M45="","",K45&gt;=time_violations,0,OR(N45/COUNT(rank)&lt;=percentage_superior,AF45&lt;&gt;""),1),"")</f>
        <v/>
      </c>
      <c r="C45" s="88" t="s">
        <v>405</v>
      </c>
      <c r="D45" s="88" t="str">
        <f>IF(Entries!R44="","",Entries!R44)</f>
        <v/>
      </c>
      <c r="E45" s="7"/>
      <c r="F45" s="8"/>
      <c r="G45" s="7"/>
      <c r="H45" s="8"/>
      <c r="I45" s="7"/>
      <c r="J45" s="8"/>
      <c r="K45" s="31"/>
      <c r="L45" s="92" t="str">
        <f t="shared" si="29"/>
        <v/>
      </c>
      <c r="M45" s="93" t="str">
        <f t="shared" si="31"/>
        <v/>
      </c>
      <c r="N45" s="94" t="str">
        <f t="shared" si="27"/>
        <v/>
      </c>
      <c r="O45" s="97" t="str" cm="1">
        <f t="array" ref="O45">_xlfn.IFS(SUM($E45,$G45,$I45)=0,"",$K45&gt;=time_violations,"",SUM($E45,$G45,$I45)&gt;0,SUM($E45,$G45,$I45))</f>
        <v/>
      </c>
      <c r="P45" t="str">
        <f t="shared" si="28"/>
        <v/>
      </c>
      <c r="AF45" s="97" t="str">
        <f t="shared" ca="1" si="11"/>
        <v/>
      </c>
    </row>
    <row r="46" spans="1:32" ht="15.6" customHeight="1" x14ac:dyDescent="0.25">
      <c r="A46" s="508"/>
      <c r="B46" s="87" t="str" cm="1">
        <f t="array" aca="1" ref="B46" ca="1">IFERROR(_xlfn.IFS(M46="","",K46&gt;=time_violations,0,OR(N46/COUNT(rank)&lt;=percentage_superior,AF46&lt;&gt;""),1),"")</f>
        <v/>
      </c>
      <c r="C46" s="88" t="s">
        <v>413</v>
      </c>
      <c r="D46" s="88" t="str">
        <f>IF(Entries!R45="","",Entries!R45)</f>
        <v/>
      </c>
      <c r="E46" s="7"/>
      <c r="F46" s="8"/>
      <c r="G46" s="7"/>
      <c r="H46" s="8"/>
      <c r="I46" s="7"/>
      <c r="J46" s="8"/>
      <c r="K46" s="31"/>
      <c r="L46" s="92" t="str">
        <f t="shared" si="29"/>
        <v/>
      </c>
      <c r="M46" s="93" t="str">
        <f t="shared" si="31"/>
        <v/>
      </c>
      <c r="N46" s="94" t="str">
        <f t="shared" si="27"/>
        <v/>
      </c>
      <c r="O46" s="97" t="str" cm="1">
        <f t="array" ref="O46">_xlfn.IFS(SUM($E46,$G46,$I46)=0,"",$K46&gt;=time_violations,"",SUM($E46,$G46,$I46)&gt;0,SUM($E46,$G46,$I46))</f>
        <v/>
      </c>
      <c r="P46" t="str">
        <f t="shared" si="28"/>
        <v/>
      </c>
      <c r="AF46" s="97" t="str">
        <f t="shared" ca="1" si="11"/>
        <v/>
      </c>
    </row>
    <row r="47" spans="1:32" ht="15.6" customHeight="1" x14ac:dyDescent="0.25">
      <c r="A47" s="509"/>
      <c r="B47" s="87" t="str" cm="1">
        <f t="array" aca="1" ref="B47" ca="1">IFERROR(_xlfn.IFS(M47="","",K47&gt;=time_violations,0,OR(N47/COUNT(rank)&lt;=percentage_superior,AF47&lt;&gt;""),1),"")</f>
        <v/>
      </c>
      <c r="C47" s="88" t="s">
        <v>421</v>
      </c>
      <c r="D47" s="88" t="str">
        <f>IF(Entries!R46="","",Entries!R46)</f>
        <v/>
      </c>
      <c r="E47" s="7"/>
      <c r="F47" s="8"/>
      <c r="G47" s="7"/>
      <c r="H47" s="8"/>
      <c r="I47" s="7"/>
      <c r="J47" s="8"/>
      <c r="K47" s="31"/>
      <c r="L47" s="92" t="str">
        <f t="shared" si="29"/>
        <v/>
      </c>
      <c r="M47" s="93" t="str">
        <f t="shared" si="31"/>
        <v/>
      </c>
      <c r="N47" s="93" t="str">
        <f t="shared" si="27"/>
        <v/>
      </c>
      <c r="O47" s="97" t="str" cm="1">
        <f t="array" ref="O47">_xlfn.IFS(SUM($E47,$G47,$I47)=0,"",$K47&gt;=time_violations,"",SUM($E47,$G47,$I47)&gt;0,SUM($E47,$G47,$I47))</f>
        <v/>
      </c>
      <c r="P47" t="str">
        <f t="shared" si="28"/>
        <v/>
      </c>
      <c r="AF47" s="97" t="str">
        <f t="shared" ca="1" si="11"/>
        <v/>
      </c>
    </row>
    <row r="48" spans="1:32" ht="15.6" customHeight="1" x14ac:dyDescent="0.25">
      <c r="A48" s="516" t="s">
        <v>36</v>
      </c>
      <c r="B48" s="98" t="str" cm="1">
        <f t="array" aca="1" ref="B48" ca="1">IFERROR(_xlfn.IFS(M48="","",K48&gt;=time_violations,0,OR(N48/COUNT(rank)&lt;=percentage_superior,AF48&lt;&gt;""),1),"")</f>
        <v/>
      </c>
      <c r="C48" s="99" t="s">
        <v>429</v>
      </c>
      <c r="D48" s="99" t="str">
        <f>IF(Entries!R47="","",Entries!R47)</f>
        <v/>
      </c>
      <c r="E48" s="9"/>
      <c r="F48" s="10"/>
      <c r="G48" s="9"/>
      <c r="H48" s="10"/>
      <c r="I48" s="9"/>
      <c r="J48" s="10"/>
      <c r="K48" s="32"/>
      <c r="L48" s="103" t="str">
        <f t="shared" si="29"/>
        <v/>
      </c>
      <c r="M48" s="104" t="str">
        <f t="shared" si="31"/>
        <v/>
      </c>
      <c r="N48" s="104" t="str">
        <f t="shared" si="27"/>
        <v/>
      </c>
      <c r="O48" s="97" t="str" cm="1">
        <f t="array" ref="O48">_xlfn.IFS(SUM($E48,$G48,$I48)=0,"",$K48&gt;=time_violations,"",SUM($E48,$G48,$I48)&gt;0,SUM($E48,$G48,$I48))</f>
        <v/>
      </c>
      <c r="P48" t="str">
        <f t="shared" si="28"/>
        <v/>
      </c>
      <c r="AF48" s="97" t="str">
        <f t="shared" ca="1" si="11"/>
        <v/>
      </c>
    </row>
    <row r="49" spans="1:32" ht="15.6" customHeight="1" x14ac:dyDescent="0.25">
      <c r="A49" s="517"/>
      <c r="B49" s="98" t="str" cm="1">
        <f t="array" aca="1" ref="B49" ca="1">IFERROR(_xlfn.IFS(M49="","",K49&gt;=time_violations,0,OR(N49/COUNT(rank)&lt;=percentage_superior,AF49&lt;&gt;""),1),"")</f>
        <v/>
      </c>
      <c r="C49" s="99" t="s">
        <v>438</v>
      </c>
      <c r="D49" s="99" t="str">
        <f>IF(Entries!R48="","",Entries!R48)</f>
        <v/>
      </c>
      <c r="E49" s="9"/>
      <c r="F49" s="10"/>
      <c r="G49" s="9"/>
      <c r="H49" s="10"/>
      <c r="I49" s="9"/>
      <c r="J49" s="10"/>
      <c r="K49" s="32"/>
      <c r="L49" s="103" t="str">
        <f t="shared" si="29"/>
        <v/>
      </c>
      <c r="M49" s="104" t="str">
        <f t="shared" si="31"/>
        <v/>
      </c>
      <c r="N49" s="104" t="str">
        <f t="shared" si="27"/>
        <v/>
      </c>
      <c r="O49" s="97" t="str" cm="1">
        <f t="array" ref="O49">_xlfn.IFS(SUM($E49,$G49,$I49)=0,"",$K49&gt;=time_violations,"",SUM($E49,$G49,$I49)&gt;0,SUM($E49,$G49,$I49))</f>
        <v/>
      </c>
      <c r="P49" t="str">
        <f t="shared" si="28"/>
        <v/>
      </c>
      <c r="AF49" s="97" t="str">
        <f t="shared" ca="1" si="11"/>
        <v/>
      </c>
    </row>
    <row r="50" spans="1:32" ht="15.6" customHeight="1" x14ac:dyDescent="0.25">
      <c r="A50" s="517"/>
      <c r="B50" s="98" t="str" cm="1">
        <f t="array" aca="1" ref="B50" ca="1">IFERROR(_xlfn.IFS(M50="","",K50&gt;=time_violations,0,OR(N50/COUNT(rank)&lt;=percentage_superior,AF50&lt;&gt;""),1),"")</f>
        <v/>
      </c>
      <c r="C50" s="99" t="s">
        <v>446</v>
      </c>
      <c r="D50" s="99" t="str">
        <f>IF(Entries!R49="","",Entries!R49)</f>
        <v/>
      </c>
      <c r="E50" s="9"/>
      <c r="F50" s="10"/>
      <c r="G50" s="9"/>
      <c r="H50" s="10"/>
      <c r="I50" s="9"/>
      <c r="J50" s="10"/>
      <c r="K50" s="32"/>
      <c r="L50" s="103" t="str">
        <f t="shared" si="29"/>
        <v/>
      </c>
      <c r="M50" s="104" t="str">
        <f t="shared" si="31"/>
        <v/>
      </c>
      <c r="N50" s="104" t="str">
        <f t="shared" si="27"/>
        <v/>
      </c>
      <c r="O50" s="97" t="str" cm="1">
        <f t="array" ref="O50">_xlfn.IFS(SUM($E50,$G50,$I50)=0,"",$K50&gt;=time_violations,"",SUM($E50,$G50,$I50)&gt;0,SUM($E50,$G50,$I50))</f>
        <v/>
      </c>
      <c r="P50" t="str">
        <f t="shared" si="28"/>
        <v/>
      </c>
      <c r="AF50" s="97" t="str">
        <f t="shared" ca="1" si="11"/>
        <v/>
      </c>
    </row>
    <row r="51" spans="1:32" ht="15.6" customHeight="1" x14ac:dyDescent="0.25">
      <c r="A51" s="518"/>
      <c r="B51" s="98" t="str" cm="1">
        <f t="array" aca="1" ref="B51" ca="1">IFERROR(_xlfn.IFS(M51="","",K51&gt;=time_violations,0,OR(N51/COUNT(rank)&lt;=percentage_superior,AF51&lt;&gt;""),1),"")</f>
        <v/>
      </c>
      <c r="C51" s="99" t="s">
        <v>454</v>
      </c>
      <c r="D51" s="99" t="str">
        <f>IF(Entries!R50="","",Entries!R50)</f>
        <v/>
      </c>
      <c r="E51" s="9"/>
      <c r="F51" s="10"/>
      <c r="G51" s="9"/>
      <c r="H51" s="10"/>
      <c r="I51" s="9"/>
      <c r="J51" s="10"/>
      <c r="K51" s="32"/>
      <c r="L51" s="103" t="str">
        <f t="shared" si="29"/>
        <v/>
      </c>
      <c r="M51" s="104" t="str">
        <f t="shared" si="31"/>
        <v/>
      </c>
      <c r="N51" s="104" t="str">
        <f t="shared" si="27"/>
        <v/>
      </c>
      <c r="O51" s="97" t="str" cm="1">
        <f t="array" ref="O51">_xlfn.IFS(SUM($E51,$G51,$I51)=0,"",$K51&gt;=time_violations,"",SUM($E51,$G51,$I51)&gt;0,SUM($E51,$G51,$I51))</f>
        <v/>
      </c>
      <c r="P51" t="str">
        <f t="shared" si="28"/>
        <v/>
      </c>
      <c r="AF51" s="97" t="str">
        <f t="shared" ca="1" si="11"/>
        <v/>
      </c>
    </row>
    <row r="52" spans="1:32" ht="15.6" customHeight="1" x14ac:dyDescent="0.25">
      <c r="A52" s="525" t="s">
        <v>37</v>
      </c>
      <c r="B52" s="105" t="str" cm="1">
        <f t="array" aca="1" ref="B52" ca="1">IFERROR(_xlfn.IFS(M52="","",K52&gt;=time_violations,0,OR(N52/COUNT(rank)&lt;=percentage_superior,AF52&lt;&gt;""),1),"")</f>
        <v/>
      </c>
      <c r="C52" s="106" t="s">
        <v>462</v>
      </c>
      <c r="D52" s="106" t="str">
        <f>IF(Entries!R51="","",Entries!R51)</f>
        <v/>
      </c>
      <c r="E52" s="11"/>
      <c r="F52" s="12"/>
      <c r="G52" s="11"/>
      <c r="H52" s="12"/>
      <c r="I52" s="11"/>
      <c r="J52" s="12"/>
      <c r="K52" s="33"/>
      <c r="L52" s="110" t="str">
        <f t="shared" si="29"/>
        <v/>
      </c>
      <c r="M52" s="111" t="str">
        <f t="shared" si="31"/>
        <v/>
      </c>
      <c r="N52" s="111" t="str">
        <f t="shared" si="27"/>
        <v/>
      </c>
      <c r="O52" s="97" t="str" cm="1">
        <f t="array" ref="O52">_xlfn.IFS(SUM($E52,$G52,$I52)=0,"",$K52&gt;=time_violations,"",SUM($E52,$G52,$I52)&gt;0,SUM($E52,$G52,$I52))</f>
        <v/>
      </c>
      <c r="P52" t="str">
        <f t="shared" si="28"/>
        <v/>
      </c>
      <c r="AF52" s="97" t="str">
        <f t="shared" ca="1" si="11"/>
        <v/>
      </c>
    </row>
    <row r="53" spans="1:32" ht="15.6" customHeight="1" x14ac:dyDescent="0.25">
      <c r="A53" s="526"/>
      <c r="B53" s="105" t="str" cm="1">
        <f t="array" aca="1" ref="B53" ca="1">IFERROR(_xlfn.IFS(M53="","",K53&gt;=time_violations,0,OR(N53/COUNT(rank)&lt;=percentage_superior,AF53&lt;&gt;""),1),"")</f>
        <v/>
      </c>
      <c r="C53" s="106" t="s">
        <v>471</v>
      </c>
      <c r="D53" s="106" t="str">
        <f>IF(Entries!R52="","",Entries!R52)</f>
        <v/>
      </c>
      <c r="E53" s="11"/>
      <c r="F53" s="12"/>
      <c r="G53" s="11"/>
      <c r="H53" s="12"/>
      <c r="I53" s="11"/>
      <c r="J53" s="12"/>
      <c r="K53" s="33"/>
      <c r="L53" s="110" t="str">
        <f t="shared" si="29"/>
        <v/>
      </c>
      <c r="M53" s="111" t="str">
        <f t="shared" si="31"/>
        <v/>
      </c>
      <c r="N53" s="111" t="str">
        <f t="shared" si="27"/>
        <v/>
      </c>
      <c r="O53" s="97" t="str" cm="1">
        <f t="array" ref="O53">_xlfn.IFS(SUM($E53,$G53,$I53)=0,"",$K53&gt;=time_violations,"",SUM($E53,$G53,$I53)&gt;0,SUM($E53,$G53,$I53))</f>
        <v/>
      </c>
      <c r="P53" t="str">
        <f t="shared" si="28"/>
        <v/>
      </c>
      <c r="AF53" s="97" t="str">
        <f t="shared" ca="1" si="11"/>
        <v/>
      </c>
    </row>
    <row r="54" spans="1:32" ht="15.6" customHeight="1" x14ac:dyDescent="0.25">
      <c r="A54" s="526"/>
      <c r="B54" s="105" t="str" cm="1">
        <f t="array" aca="1" ref="B54" ca="1">IFERROR(_xlfn.IFS(M54="","",K54&gt;=time_violations,0,OR(N54/COUNT(rank)&lt;=percentage_superior,AF54&lt;&gt;""),1),"")</f>
        <v/>
      </c>
      <c r="C54" s="106" t="s">
        <v>479</v>
      </c>
      <c r="D54" s="106" t="str">
        <f>IF(Entries!R53="","",Entries!R53)</f>
        <v/>
      </c>
      <c r="E54" s="11"/>
      <c r="F54" s="12"/>
      <c r="G54" s="11"/>
      <c r="H54" s="12"/>
      <c r="I54" s="11"/>
      <c r="J54" s="12"/>
      <c r="K54" s="33"/>
      <c r="L54" s="110" t="str">
        <f t="shared" si="29"/>
        <v/>
      </c>
      <c r="M54" s="111" t="str">
        <f t="shared" si="31"/>
        <v/>
      </c>
      <c r="N54" s="111" t="str">
        <f t="shared" si="27"/>
        <v/>
      </c>
      <c r="O54" s="97" t="str" cm="1">
        <f t="array" ref="O54">_xlfn.IFS(SUM($E54,$G54,$I54)=0,"",$K54&gt;=time_violations,"",SUM($E54,$G54,$I54)&gt;0,SUM($E54,$G54,$I54))</f>
        <v/>
      </c>
      <c r="P54" t="str">
        <f t="shared" si="28"/>
        <v/>
      </c>
      <c r="AF54" s="97" t="str">
        <f t="shared" ca="1" si="11"/>
        <v/>
      </c>
    </row>
    <row r="55" spans="1:32" ht="15.6" customHeight="1" x14ac:dyDescent="0.25">
      <c r="A55" s="527"/>
      <c r="B55" s="105" t="str" cm="1">
        <f t="array" aca="1" ref="B55" ca="1">IFERROR(_xlfn.IFS(M55="","",K55&gt;=time_violations,0,OR(N55/COUNT(rank)&lt;=percentage_superior,AF55&lt;&gt;""),1),"")</f>
        <v/>
      </c>
      <c r="C55" s="106" t="s">
        <v>487</v>
      </c>
      <c r="D55" s="106" t="str">
        <f>IF(Entries!R54="","",Entries!R54)</f>
        <v/>
      </c>
      <c r="E55" s="11"/>
      <c r="F55" s="12"/>
      <c r="G55" s="11"/>
      <c r="H55" s="12"/>
      <c r="I55" s="11"/>
      <c r="J55" s="12"/>
      <c r="K55" s="33"/>
      <c r="L55" s="110" t="str">
        <f t="shared" si="29"/>
        <v/>
      </c>
      <c r="M55" s="111" t="str">
        <f t="shared" si="31"/>
        <v/>
      </c>
      <c r="N55" s="111" t="str">
        <f t="shared" si="27"/>
        <v/>
      </c>
      <c r="O55" s="97" t="str" cm="1">
        <f t="array" ref="O55">_xlfn.IFS(SUM($E55,$G55,$I55)=0,"",$K55&gt;=time_violations,"",SUM($E55,$G55,$I55)&gt;0,SUM($E55,$G55,$I55))</f>
        <v/>
      </c>
      <c r="P55" t="str">
        <f t="shared" si="28"/>
        <v/>
      </c>
      <c r="AF55" s="97" t="str">
        <f t="shared" ca="1" si="11"/>
        <v/>
      </c>
    </row>
    <row r="56" spans="1:32" ht="15.6" customHeight="1" x14ac:dyDescent="0.25">
      <c r="A56" s="534" t="s">
        <v>38</v>
      </c>
      <c r="B56" s="112" t="str" cm="1">
        <f t="array" aca="1" ref="B56" ca="1">IFERROR(_xlfn.IFS(M56="","",K56&gt;=time_violations,0,OR(N56/COUNT(rank)&lt;=percentage_superior,AF56&lt;&gt;""),1),"")</f>
        <v/>
      </c>
      <c r="C56" s="113" t="s">
        <v>495</v>
      </c>
      <c r="D56" s="113" t="str">
        <f>IF(Entries!R55="","",Entries!R55)</f>
        <v/>
      </c>
      <c r="E56" s="13"/>
      <c r="F56" s="14"/>
      <c r="G56" s="13"/>
      <c r="H56" s="14"/>
      <c r="I56" s="13"/>
      <c r="J56" s="14"/>
      <c r="K56" s="34"/>
      <c r="L56" s="117" t="str">
        <f t="shared" si="29"/>
        <v/>
      </c>
      <c r="M56" s="118" t="str">
        <f t="shared" si="31"/>
        <v/>
      </c>
      <c r="N56" s="118" t="str">
        <f t="shared" si="27"/>
        <v/>
      </c>
      <c r="O56" s="97" t="str" cm="1">
        <f t="array" ref="O56">_xlfn.IFS(SUM($E56,$G56,$I56)=0,"",$K56&gt;=time_violations,"",SUM($E56,$G56,$I56)&gt;0,SUM($E56,$G56,$I56))</f>
        <v/>
      </c>
      <c r="P56" t="str">
        <f t="shared" si="28"/>
        <v/>
      </c>
      <c r="AF56" s="97" t="str">
        <f t="shared" ca="1" si="11"/>
        <v/>
      </c>
    </row>
    <row r="57" spans="1:32" ht="15.6" customHeight="1" x14ac:dyDescent="0.25">
      <c r="A57" s="535"/>
      <c r="B57" s="112" t="str" cm="1">
        <f t="array" aca="1" ref="B57" ca="1">IFERROR(_xlfn.IFS(M57="","",K57&gt;=time_violations,0,OR(N57/COUNT(rank)&lt;=percentage_superior,AF57&lt;&gt;""),1),"")</f>
        <v/>
      </c>
      <c r="C57" s="113" t="s">
        <v>504</v>
      </c>
      <c r="D57" s="113" t="str">
        <f>IF(Entries!R56="","",Entries!R56)</f>
        <v/>
      </c>
      <c r="E57" s="13"/>
      <c r="F57" s="14"/>
      <c r="G57" s="13"/>
      <c r="H57" s="14"/>
      <c r="I57" s="13"/>
      <c r="J57" s="14"/>
      <c r="K57" s="34"/>
      <c r="L57" s="117" t="str">
        <f t="shared" si="29"/>
        <v/>
      </c>
      <c r="M57" s="118" t="str">
        <f t="shared" si="31"/>
        <v/>
      </c>
      <c r="N57" s="118" t="str">
        <f t="shared" si="27"/>
        <v/>
      </c>
      <c r="O57" s="97" t="str" cm="1">
        <f t="array" ref="O57">_xlfn.IFS(SUM($E57,$G57,$I57)=0,"",$K57&gt;=time_violations,"",SUM($E57,$G57,$I57)&gt;0,SUM($E57,$G57,$I57))</f>
        <v/>
      </c>
      <c r="P57" t="str">
        <f t="shared" si="28"/>
        <v/>
      </c>
      <c r="AF57" s="97" t="str">
        <f t="shared" ca="1" si="11"/>
        <v/>
      </c>
    </row>
    <row r="58" spans="1:32" ht="15.6" customHeight="1" x14ac:dyDescent="0.25">
      <c r="A58" s="535"/>
      <c r="B58" s="112" t="str" cm="1">
        <f t="array" aca="1" ref="B58" ca="1">IFERROR(_xlfn.IFS(M58="","",K58&gt;=time_violations,0,OR(N58/COUNT(rank)&lt;=percentage_superior,AF58&lt;&gt;""),1),"")</f>
        <v/>
      </c>
      <c r="C58" s="113" t="s">
        <v>512</v>
      </c>
      <c r="D58" s="113" t="str">
        <f>IF(Entries!R57="","",Entries!R57)</f>
        <v/>
      </c>
      <c r="E58" s="13"/>
      <c r="F58" s="14"/>
      <c r="G58" s="13"/>
      <c r="H58" s="14"/>
      <c r="I58" s="13"/>
      <c r="J58" s="14"/>
      <c r="K58" s="34"/>
      <c r="L58" s="117" t="str">
        <f t="shared" si="29"/>
        <v/>
      </c>
      <c r="M58" s="118" t="str">
        <f t="shared" si="31"/>
        <v/>
      </c>
      <c r="N58" s="118" t="str">
        <f t="shared" si="27"/>
        <v/>
      </c>
      <c r="O58" s="97" t="str" cm="1">
        <f t="array" ref="O58">_xlfn.IFS(SUM($E58,$G58,$I58)=0,"",$K58&gt;=time_violations,"",SUM($E58,$G58,$I58)&gt;0,SUM($E58,$G58,$I58))</f>
        <v/>
      </c>
      <c r="P58" t="str">
        <f t="shared" si="28"/>
        <v/>
      </c>
      <c r="AF58" s="97" t="str">
        <f t="shared" ca="1" si="11"/>
        <v/>
      </c>
    </row>
    <row r="59" spans="1:32" ht="15.6" customHeight="1" x14ac:dyDescent="0.25">
      <c r="A59" s="536"/>
      <c r="B59" s="119" t="str" cm="1">
        <f t="array" aca="1" ref="B59" ca="1">IFERROR(_xlfn.IFS(M59="","",K59&gt;=time_violations,0,OR(N59/COUNT(rank)&lt;=percentage_superior,AF59&lt;&gt;""),1),"")</f>
        <v/>
      </c>
      <c r="C59" s="120" t="s">
        <v>520</v>
      </c>
      <c r="D59" s="120" t="str">
        <f>IF(Entries!R58="","",Entries!R58)</f>
        <v/>
      </c>
      <c r="E59" s="15"/>
      <c r="F59" s="16"/>
      <c r="G59" s="15"/>
      <c r="H59" s="16"/>
      <c r="I59" s="15"/>
      <c r="J59" s="16"/>
      <c r="K59" s="35"/>
      <c r="L59" s="117" t="str">
        <f t="shared" si="29"/>
        <v/>
      </c>
      <c r="M59" s="118" t="str">
        <f t="shared" si="31"/>
        <v/>
      </c>
      <c r="N59" s="118" t="str">
        <f t="shared" si="27"/>
        <v/>
      </c>
      <c r="O59" s="97" t="str" cm="1">
        <f t="array" ref="O59">_xlfn.IFS(SUM($E59,$G59,$I59)=0,"",$K59&gt;=time_violations,"",SUM($E59,$G59,$I59)&gt;0,SUM($E59,$G59,$I59))</f>
        <v/>
      </c>
      <c r="P59" t="str">
        <f t="shared" si="28"/>
        <v/>
      </c>
      <c r="AF59" s="97" t="str">
        <f t="shared" ca="1" si="11"/>
        <v/>
      </c>
    </row>
    <row r="60" spans="1:32" ht="15.6" customHeight="1" x14ac:dyDescent="0.25">
      <c r="A60" s="543" t="s">
        <v>39</v>
      </c>
      <c r="B60" s="124" t="str" cm="1">
        <f t="array" aca="1" ref="B60" ca="1">IFERROR(_xlfn.IFS(M60="","",K60&gt;=time_violations,0,OR(N60/COUNT(rank)&lt;=percentage_superior,AF60&lt;&gt;""),1),"")</f>
        <v/>
      </c>
      <c r="C60" s="188" t="s">
        <v>528</v>
      </c>
      <c r="D60" s="149" t="str">
        <f>IF(Entries!R59="","",Entries!R59)</f>
        <v/>
      </c>
      <c r="E60" s="17"/>
      <c r="F60" s="18"/>
      <c r="G60" s="17"/>
      <c r="H60" s="18"/>
      <c r="I60" s="17"/>
      <c r="J60" s="18"/>
      <c r="K60" s="192"/>
      <c r="L60" s="129" t="str">
        <f t="shared" si="29"/>
        <v/>
      </c>
      <c r="M60" s="130" t="str">
        <f t="shared" si="31"/>
        <v/>
      </c>
      <c r="N60" s="130" t="str">
        <f t="shared" si="27"/>
        <v/>
      </c>
      <c r="O60" s="97" t="str" cm="1">
        <f t="array" ref="O60">_xlfn.IFS(SUM($E60,$G60,$I60)=0,"",$K60&gt;=time_violations,"",SUM($E60,$G60,$I60)&gt;0,SUM($E60,$G60,$I60))</f>
        <v/>
      </c>
      <c r="P60" t="str">
        <f t="shared" si="28"/>
        <v/>
      </c>
      <c r="AF60" s="97" t="str">
        <f t="shared" ca="1" si="11"/>
        <v/>
      </c>
    </row>
    <row r="61" spans="1:32" ht="15.6" customHeight="1" x14ac:dyDescent="0.25">
      <c r="A61" s="544"/>
      <c r="B61" s="124" t="str" cm="1">
        <f t="array" aca="1" ref="B61" ca="1">IFERROR(_xlfn.IFS(M61="","",K61&gt;=time_violations,0,OR(N61/COUNT(rank)&lt;=percentage_superior,AF61&lt;&gt;""),1),"")</f>
        <v/>
      </c>
      <c r="C61" s="188" t="s">
        <v>537</v>
      </c>
      <c r="D61" s="149" t="str">
        <f>IF(Entries!R60="","",Entries!R60)</f>
        <v/>
      </c>
      <c r="E61" s="17"/>
      <c r="F61" s="18"/>
      <c r="G61" s="17"/>
      <c r="H61" s="18"/>
      <c r="I61" s="17"/>
      <c r="J61" s="18"/>
      <c r="K61" s="36"/>
      <c r="L61" s="129" t="str">
        <f t="shared" si="29"/>
        <v/>
      </c>
      <c r="M61" s="130" t="str">
        <f t="shared" si="31"/>
        <v/>
      </c>
      <c r="N61" s="130" t="str">
        <f t="shared" si="27"/>
        <v/>
      </c>
      <c r="O61" s="97" t="str" cm="1">
        <f t="array" ref="O61">_xlfn.IFS(SUM($E61,$G61,$I61)=0,"",$K61&gt;=time_violations,"",SUM($E61,$G61,$I61)&gt;0,SUM($E61,$G61,$I61))</f>
        <v/>
      </c>
      <c r="P61" t="str">
        <f t="shared" si="28"/>
        <v/>
      </c>
      <c r="AF61" s="97" t="str">
        <f t="shared" ca="1" si="11"/>
        <v/>
      </c>
    </row>
    <row r="62" spans="1:32" ht="15.6" customHeight="1" x14ac:dyDescent="0.25">
      <c r="A62" s="544"/>
      <c r="B62" s="124" t="str" cm="1">
        <f t="array" aca="1" ref="B62" ca="1">IFERROR(_xlfn.IFS(M62="","",K62&gt;=time_violations,0,OR(N62/COUNT(rank)&lt;=percentage_superior,AF62&lt;&gt;""),1),"")</f>
        <v/>
      </c>
      <c r="C62" s="188" t="s">
        <v>545</v>
      </c>
      <c r="D62" s="149" t="str">
        <f>IF(Entries!R61="","",Entries!R61)</f>
        <v/>
      </c>
      <c r="E62" s="17"/>
      <c r="F62" s="18"/>
      <c r="G62" s="17"/>
      <c r="H62" s="18"/>
      <c r="I62" s="17"/>
      <c r="J62" s="18"/>
      <c r="K62" s="36"/>
      <c r="L62" s="129" t="str">
        <f t="shared" si="29"/>
        <v/>
      </c>
      <c r="M62" s="130" t="str">
        <f t="shared" si="31"/>
        <v/>
      </c>
      <c r="N62" s="130" t="str">
        <f t="shared" si="27"/>
        <v/>
      </c>
      <c r="O62" s="97" t="str" cm="1">
        <f t="array" ref="O62">_xlfn.IFS(SUM($E62,$G62,$I62)=0,"",$K62&gt;=time_violations,"",SUM($E62,$G62,$I62)&gt;0,SUM($E62,$G62,$I62))</f>
        <v/>
      </c>
      <c r="P62" t="str">
        <f t="shared" si="28"/>
        <v/>
      </c>
      <c r="AF62" s="97" t="str">
        <f t="shared" ca="1" si="11"/>
        <v/>
      </c>
    </row>
    <row r="63" spans="1:32" ht="15.6" customHeight="1" x14ac:dyDescent="0.25">
      <c r="A63" s="545"/>
      <c r="B63" s="124" t="str" cm="1">
        <f t="array" aca="1" ref="B63" ca="1">IFERROR(_xlfn.IFS(M63="","",K63&gt;=time_violations,0,OR(N63/COUNT(rank)&lt;=percentage_superior,AF63&lt;&gt;""),1),"")</f>
        <v/>
      </c>
      <c r="C63" s="188" t="s">
        <v>553</v>
      </c>
      <c r="D63" s="125" t="str">
        <f>IF(Entries!R62="","",Entries!R62)</f>
        <v/>
      </c>
      <c r="E63" s="17"/>
      <c r="F63" s="18"/>
      <c r="G63" s="17"/>
      <c r="H63" s="18"/>
      <c r="I63" s="17"/>
      <c r="J63" s="18"/>
      <c r="K63" s="36"/>
      <c r="L63" s="129" t="str">
        <f t="shared" si="29"/>
        <v/>
      </c>
      <c r="M63" s="130" t="str">
        <f t="shared" si="31"/>
        <v/>
      </c>
      <c r="N63" s="130" t="str">
        <f t="shared" si="27"/>
        <v/>
      </c>
      <c r="O63" s="97" t="str" cm="1">
        <f t="array" ref="O63">_xlfn.IFS(SUM($E63,$G63,$I63)=0,"",$K63&gt;=time_violations,"",SUM($E63,$G63,$I63)&gt;0,SUM($E63,$G63,$I63))</f>
        <v/>
      </c>
      <c r="P63" t="str">
        <f t="shared" si="28"/>
        <v/>
      </c>
      <c r="AF63" s="97" t="str">
        <f t="shared" ca="1" si="11"/>
        <v/>
      </c>
    </row>
    <row r="64" spans="1:32" ht="15.6" customHeight="1" x14ac:dyDescent="0.25">
      <c r="A64" s="552" t="s">
        <v>40</v>
      </c>
      <c r="B64" s="400" t="str" cm="1">
        <f t="array" aca="1" ref="B64" ca="1">IFERROR(_xlfn.IFS(M64="","",K64&gt;=time_violations,0,OR(N64/COUNT(rank)&lt;=percentage_superior,AF64&lt;&gt;""),1),"")</f>
        <v/>
      </c>
      <c r="C64" s="131" t="s">
        <v>561</v>
      </c>
      <c r="D64" s="151" t="str">
        <f>IF(Entries!R63="","",Entries!R63)</f>
        <v/>
      </c>
      <c r="E64" s="19"/>
      <c r="F64" s="20"/>
      <c r="G64" s="19"/>
      <c r="H64" s="20"/>
      <c r="I64" s="19"/>
      <c r="J64" s="20"/>
      <c r="K64" s="37"/>
      <c r="L64" s="135" t="str">
        <f t="shared" si="29"/>
        <v/>
      </c>
      <c r="M64" s="133" t="str">
        <f t="shared" si="31"/>
        <v/>
      </c>
      <c r="N64" s="133" t="str">
        <f t="shared" si="27"/>
        <v/>
      </c>
      <c r="O64" s="97" t="str" cm="1">
        <f t="array" ref="O64">_xlfn.IFS(SUM($E64,$G64,$I64)=0,"",$K64&gt;=time_violations,"",SUM($E64,$G64,$I64)&gt;0,SUM($E64,$G64,$I64))</f>
        <v/>
      </c>
      <c r="P64" t="str">
        <f t="shared" si="28"/>
        <v/>
      </c>
      <c r="AF64" s="97" t="str">
        <f t="shared" ca="1" si="11"/>
        <v/>
      </c>
    </row>
    <row r="65" spans="1:32" ht="15.6" customHeight="1" x14ac:dyDescent="0.25">
      <c r="A65" s="553"/>
      <c r="B65" s="136" t="str" cm="1">
        <f t="array" aca="1" ref="B65" ca="1">IFERROR(_xlfn.IFS(M65="","",K65&gt;=time_violations,0,OR(N65/COUNT(rank)&lt;=percentage_superior,AF65&lt;&gt;""),1),"")</f>
        <v/>
      </c>
      <c r="C65" s="137" t="s">
        <v>570</v>
      </c>
      <c r="D65" s="137" t="str">
        <f>IF(Entries!R64="","",Entries!R64)</f>
        <v/>
      </c>
      <c r="E65" s="21"/>
      <c r="F65" s="22"/>
      <c r="G65" s="21"/>
      <c r="H65" s="22"/>
      <c r="I65" s="21"/>
      <c r="J65" s="22"/>
      <c r="K65" s="37"/>
      <c r="L65" s="135" t="str">
        <f t="shared" si="29"/>
        <v/>
      </c>
      <c r="M65" s="133" t="str">
        <f t="shared" si="31"/>
        <v/>
      </c>
      <c r="N65" s="133" t="str">
        <f t="shared" si="27"/>
        <v/>
      </c>
      <c r="O65" s="97" t="str" cm="1">
        <f t="array" ref="O65">_xlfn.IFS(SUM($E65,$G65,$I65)=0,"",$K65&gt;=time_violations,"",SUM($E65,$G65,$I65)&gt;0,SUM($E65,$G65,$I65))</f>
        <v/>
      </c>
      <c r="P65" t="str">
        <f t="shared" si="28"/>
        <v/>
      </c>
      <c r="AF65" s="97" t="str">
        <f t="shared" ca="1" si="11"/>
        <v/>
      </c>
    </row>
    <row r="66" spans="1:32" ht="15.6" customHeight="1" x14ac:dyDescent="0.25">
      <c r="A66" s="553"/>
      <c r="B66" s="136" t="str" cm="1">
        <f t="array" aca="1" ref="B66" ca="1">IFERROR(_xlfn.IFS(M66="","",K66&gt;=time_violations,0,OR(N66/COUNT(rank)&lt;=percentage_superior,AF66&lt;&gt;""),1),"")</f>
        <v/>
      </c>
      <c r="C66" s="137" t="s">
        <v>578</v>
      </c>
      <c r="D66" s="137" t="str">
        <f>IF(Entries!R65="","",Entries!R65)</f>
        <v/>
      </c>
      <c r="E66" s="21"/>
      <c r="F66" s="22"/>
      <c r="G66" s="21"/>
      <c r="H66" s="22"/>
      <c r="I66" s="21"/>
      <c r="J66" s="22"/>
      <c r="K66" s="37"/>
      <c r="L66" s="135" t="str">
        <f t="shared" si="29"/>
        <v/>
      </c>
      <c r="M66" s="133" t="str">
        <f t="shared" si="31"/>
        <v/>
      </c>
      <c r="N66" s="133" t="str">
        <f t="shared" si="27"/>
        <v/>
      </c>
      <c r="O66" s="97" t="str" cm="1">
        <f t="array" ref="O66">_xlfn.IFS(SUM($E66,$G66,$I66)=0,"",$K66&gt;=time_violations,"",SUM($E66,$G66,$I66)&gt;0,SUM($E66,$G66,$I66))</f>
        <v/>
      </c>
      <c r="P66" t="str">
        <f t="shared" si="28"/>
        <v/>
      </c>
      <c r="AF66" s="97" t="str">
        <f t="shared" ca="1" si="11"/>
        <v/>
      </c>
    </row>
    <row r="67" spans="1:32" ht="15.6" customHeight="1" x14ac:dyDescent="0.25">
      <c r="A67" s="554"/>
      <c r="B67" s="136" t="str" cm="1">
        <f t="array" aca="1" ref="B67" ca="1">IFERROR(_xlfn.IFS(M67="","",K67&gt;=time_violations,0,OR(N67/COUNT(rank)&lt;=percentage_superior,AF67&lt;&gt;""),1),"")</f>
        <v/>
      </c>
      <c r="C67" s="137" t="s">
        <v>586</v>
      </c>
      <c r="D67" s="137" t="str">
        <f>IF(Entries!R66="","",Entries!R66)</f>
        <v/>
      </c>
      <c r="E67" s="21"/>
      <c r="F67" s="22"/>
      <c r="G67" s="21"/>
      <c r="H67" s="22"/>
      <c r="I67" s="21"/>
      <c r="J67" s="22"/>
      <c r="K67" s="37"/>
      <c r="L67" s="135" t="str">
        <f t="shared" si="29"/>
        <v/>
      </c>
      <c r="M67" s="133" t="str">
        <f t="shared" si="31"/>
        <v/>
      </c>
      <c r="N67" s="133" t="str">
        <f t="shared" si="27"/>
        <v/>
      </c>
      <c r="O67" s="97" t="str" cm="1">
        <f t="array" ref="O67">_xlfn.IFS(SUM($E67,$G67,$I67)=0,"",$K67&gt;=time_violations,"",SUM($E67,$G67,$I67)&gt;0,SUM($E67,$G67,$I67))</f>
        <v/>
      </c>
      <c r="P67" t="str">
        <f t="shared" si="28"/>
        <v/>
      </c>
      <c r="AF67" s="97" t="str">
        <f t="shared" ca="1" si="11"/>
        <v/>
      </c>
    </row>
    <row r="68" spans="1:32" ht="15.6" customHeight="1" x14ac:dyDescent="0.25">
      <c r="A68" s="561" t="s">
        <v>41</v>
      </c>
      <c r="B68" s="140" t="str" cm="1">
        <f t="array" aca="1" ref="B68" ca="1">IFERROR(_xlfn.IFS(M68="","",K68&gt;=time_violations,0,OR(N68/COUNT(rank)&lt;=percentage_superior,AF68&lt;&gt;""),1),"")</f>
        <v/>
      </c>
      <c r="C68" s="141" t="s">
        <v>594</v>
      </c>
      <c r="D68" s="141" t="str">
        <f>IF(Entries!R67="","",Entries!R67)</f>
        <v/>
      </c>
      <c r="E68" s="1"/>
      <c r="F68" s="2"/>
      <c r="G68" s="1"/>
      <c r="H68" s="2"/>
      <c r="I68" s="1"/>
      <c r="J68" s="2"/>
      <c r="K68" s="29"/>
      <c r="L68" s="65" t="str">
        <f>IF(SUM($E68,$G68,$I68)=0,"",SUM($E68,$G68,$I68))</f>
        <v/>
      </c>
      <c r="M68" s="64" t="str">
        <f>IF(SUM(F68,H68,J68)&gt;0,SUM(F68,H68,J68),"")</f>
        <v/>
      </c>
      <c r="N68" s="66" t="str">
        <f t="shared" ref="N68:N99" si="32">IFERROR(_xlfn.RANK.EQ($O68, rank,1) + COUNTIFS(rank, $O68,score, "&gt;" &amp;M68),"")</f>
        <v/>
      </c>
      <c r="O68" s="97" t="str" cm="1">
        <f t="array" ref="O68">_xlfn.IFS(SUM($E68,$G68,$I68)=0,"",$K68&gt;=time_violations,"",SUM($E68,$G68,$I68)&gt;0,SUM($E68,$G68,$I68))</f>
        <v/>
      </c>
      <c r="P68" t="str">
        <f t="shared" ref="P68:P99" si="33">IF(K68="","",K68*penalty_points-penalty_points)</f>
        <v/>
      </c>
      <c r="AF68" s="97" t="str">
        <f t="shared" ca="1" si="11"/>
        <v/>
      </c>
    </row>
    <row r="69" spans="1:32" ht="15.6" customHeight="1" x14ac:dyDescent="0.25">
      <c r="A69" s="562"/>
      <c r="B69" s="142" t="str" cm="1">
        <f t="array" aca="1" ref="B69" ca="1">IFERROR(_xlfn.IFS(M69="","",K69&gt;=time_violations,0,OR(N69/COUNT(rank)&lt;=percentage_superior,AF69&lt;&gt;""),1),"")</f>
        <v/>
      </c>
      <c r="C69" s="143" t="s">
        <v>603</v>
      </c>
      <c r="D69" s="143" t="str">
        <f>IF(Entries!R68="","",Entries!R68)</f>
        <v/>
      </c>
      <c r="E69" s="3"/>
      <c r="F69" s="4"/>
      <c r="G69" s="3"/>
      <c r="H69" s="4"/>
      <c r="I69" s="3"/>
      <c r="J69" s="4"/>
      <c r="K69" s="29"/>
      <c r="L69" s="65" t="str">
        <f t="shared" ref="L69:L99" si="34">IF(SUM($E69,$G69,$I69)=0,"",SUM($E69,$G69,$I69))</f>
        <v/>
      </c>
      <c r="M69" s="64" t="str">
        <f t="shared" ref="M69:M74" si="35">IF(SUM(F69,H69,J69)&gt;0,SUM(F69,H69,J69),"")</f>
        <v/>
      </c>
      <c r="N69" s="66" t="str">
        <f t="shared" si="32"/>
        <v/>
      </c>
      <c r="O69" s="97" t="str" cm="1">
        <f t="array" ref="O69">_xlfn.IFS(SUM($E69,$G69,$I69)=0,"",$K69&gt;=time_violations,"",SUM($E69,$G69,$I69)&gt;0,SUM($E69,$G69,$I69))</f>
        <v/>
      </c>
      <c r="P69" t="str">
        <f t="shared" si="33"/>
        <v/>
      </c>
      <c r="AF69" s="97" t="str">
        <f t="shared" ref="AF69:AF131" ca="1" si="36">IFERROR(VLOOKUP(C69,$R$4:$AD$11,11,FALSE),"")</f>
        <v/>
      </c>
    </row>
    <row r="70" spans="1:32" ht="15.6" customHeight="1" x14ac:dyDescent="0.25">
      <c r="A70" s="562"/>
      <c r="B70" s="142" t="str" cm="1">
        <f t="array" aca="1" ref="B70" ca="1">IFERROR(_xlfn.IFS(M70="","",K70&gt;=time_violations,0,OR(N70/COUNT(rank)&lt;=percentage_superior,AF70&lt;&gt;""),1),"")</f>
        <v/>
      </c>
      <c r="C70" s="143" t="s">
        <v>611</v>
      </c>
      <c r="D70" s="143" t="str">
        <f>IF(Entries!R69="","",Entries!R69)</f>
        <v/>
      </c>
      <c r="E70" s="3"/>
      <c r="F70" s="4"/>
      <c r="G70" s="3"/>
      <c r="H70" s="4"/>
      <c r="I70" s="3"/>
      <c r="J70" s="4"/>
      <c r="K70" s="29"/>
      <c r="L70" s="65" t="str">
        <f t="shared" si="34"/>
        <v/>
      </c>
      <c r="M70" s="64" t="str">
        <f t="shared" si="35"/>
        <v/>
      </c>
      <c r="N70" s="66" t="str">
        <f t="shared" si="32"/>
        <v/>
      </c>
      <c r="O70" s="97" t="str" cm="1">
        <f t="array" ref="O70">_xlfn.IFS(SUM($E70,$G70,$I70)=0,"",$K70&gt;=time_violations,"",SUM($E70,$G70,$I70)&gt;0,SUM($E70,$G70,$I70))</f>
        <v/>
      </c>
      <c r="P70" t="str">
        <f t="shared" si="33"/>
        <v/>
      </c>
      <c r="AF70" s="97" t="str">
        <f t="shared" ca="1" si="36"/>
        <v/>
      </c>
    </row>
    <row r="71" spans="1:32" ht="15.6" customHeight="1" x14ac:dyDescent="0.25">
      <c r="A71" s="563"/>
      <c r="B71" s="142" t="str" cm="1">
        <f t="array" aca="1" ref="B71" ca="1">IFERROR(_xlfn.IFS(M71="","",K71&gt;=time_violations,0,OR(N71/COUNT(rank)&lt;=percentage_superior,AF71&lt;&gt;""),1),"")</f>
        <v/>
      </c>
      <c r="C71" s="143" t="s">
        <v>619</v>
      </c>
      <c r="D71" s="143" t="str">
        <f>IF(Entries!R70="","",Entries!R70)</f>
        <v/>
      </c>
      <c r="E71" s="3"/>
      <c r="F71" s="4"/>
      <c r="G71" s="3"/>
      <c r="H71" s="4"/>
      <c r="I71" s="3"/>
      <c r="J71" s="4"/>
      <c r="K71" s="29"/>
      <c r="L71" s="65" t="str">
        <f t="shared" si="34"/>
        <v/>
      </c>
      <c r="M71" s="64" t="str">
        <f t="shared" si="35"/>
        <v/>
      </c>
      <c r="N71" s="66" t="str">
        <f t="shared" si="32"/>
        <v/>
      </c>
      <c r="O71" s="97" t="str" cm="1">
        <f t="array" ref="O71">_xlfn.IFS(SUM($E71,$G71,$I71)=0,"",$K71&gt;=time_violations,"",SUM($E71,$G71,$I71)&gt;0,SUM($E71,$G71,$I71))</f>
        <v/>
      </c>
      <c r="P71" t="str">
        <f t="shared" si="33"/>
        <v/>
      </c>
      <c r="AF71" s="97" t="str">
        <f t="shared" ca="1" si="36"/>
        <v/>
      </c>
    </row>
    <row r="72" spans="1:32" ht="15.6" customHeight="1" x14ac:dyDescent="0.25">
      <c r="A72" s="498" t="s">
        <v>42</v>
      </c>
      <c r="B72" s="77" t="str" cm="1">
        <f t="array" aca="1" ref="B72" ca="1">IFERROR(_xlfn.IFS(M72="","",K72&gt;=time_violations,0,OR(N72/COUNT(rank)&lt;=percentage_superior,AF72&lt;&gt;""),1),"")</f>
        <v/>
      </c>
      <c r="C72" s="78" t="s">
        <v>627</v>
      </c>
      <c r="D72" s="78" t="str">
        <f>IF(Entries!R71="","",Entries!R71)</f>
        <v/>
      </c>
      <c r="E72" s="5"/>
      <c r="F72" s="6"/>
      <c r="G72" s="5"/>
      <c r="H72" s="6"/>
      <c r="I72" s="5"/>
      <c r="J72" s="6"/>
      <c r="K72" s="30"/>
      <c r="L72" s="82" t="str">
        <f t="shared" si="34"/>
        <v/>
      </c>
      <c r="M72" s="83" t="str">
        <f t="shared" si="35"/>
        <v/>
      </c>
      <c r="N72" s="84" t="str">
        <f t="shared" si="32"/>
        <v/>
      </c>
      <c r="O72" s="97" t="str" cm="1">
        <f t="array" ref="O72">_xlfn.IFS(SUM($E72,$G72,$I72)=0,"",$K72&gt;=time_violations,"",SUM($E72,$G72,$I72)&gt;0,SUM($E72,$G72,$I72))</f>
        <v/>
      </c>
      <c r="P72" t="str">
        <f t="shared" si="33"/>
        <v/>
      </c>
      <c r="AF72" s="97" t="str">
        <f t="shared" ca="1" si="36"/>
        <v/>
      </c>
    </row>
    <row r="73" spans="1:32" ht="15.6" customHeight="1" x14ac:dyDescent="0.25">
      <c r="A73" s="499"/>
      <c r="B73" s="77" t="str" cm="1">
        <f t="array" aca="1" ref="B73" ca="1">IFERROR(_xlfn.IFS(M73="","",K73&gt;=time_violations,0,OR(N73/COUNT(rank)&lt;=percentage_superior,AF73&lt;&gt;""),1),"")</f>
        <v/>
      </c>
      <c r="C73" s="78" t="s">
        <v>636</v>
      </c>
      <c r="D73" s="78" t="str">
        <f>IF(Entries!R72="","",Entries!R72)</f>
        <v/>
      </c>
      <c r="E73" s="5"/>
      <c r="F73" s="6"/>
      <c r="G73" s="5"/>
      <c r="H73" s="6"/>
      <c r="I73" s="5"/>
      <c r="J73" s="6"/>
      <c r="K73" s="30"/>
      <c r="L73" s="82" t="str">
        <f t="shared" si="34"/>
        <v/>
      </c>
      <c r="M73" s="83" t="str">
        <f t="shared" si="35"/>
        <v/>
      </c>
      <c r="N73" s="84" t="str">
        <f t="shared" si="32"/>
        <v/>
      </c>
      <c r="O73" s="97" t="str" cm="1">
        <f t="array" ref="O73">_xlfn.IFS(SUM($E73,$G73,$I73)=0,"",$K73&gt;=time_violations,"",SUM($E73,$G73,$I73)&gt;0,SUM($E73,$G73,$I73))</f>
        <v/>
      </c>
      <c r="P73" t="str">
        <f t="shared" si="33"/>
        <v/>
      </c>
      <c r="AF73" s="97" t="str">
        <f t="shared" ca="1" si="36"/>
        <v/>
      </c>
    </row>
    <row r="74" spans="1:32" ht="15.6" customHeight="1" x14ac:dyDescent="0.25">
      <c r="A74" s="499"/>
      <c r="B74" s="77" t="str" cm="1">
        <f t="array" aca="1" ref="B74" ca="1">IFERROR(_xlfn.IFS(M74="","",K74&gt;=time_violations,0,OR(N74/COUNT(rank)&lt;=percentage_superior,AF74&lt;&gt;""),1),"")</f>
        <v/>
      </c>
      <c r="C74" s="78" t="s">
        <v>644</v>
      </c>
      <c r="D74" s="78" t="str">
        <f>IF(Entries!R73="","",Entries!R73)</f>
        <v/>
      </c>
      <c r="E74" s="5"/>
      <c r="F74" s="6"/>
      <c r="G74" s="5"/>
      <c r="H74" s="6"/>
      <c r="I74" s="5"/>
      <c r="J74" s="6"/>
      <c r="K74" s="30"/>
      <c r="L74" s="82" t="str">
        <f t="shared" si="34"/>
        <v/>
      </c>
      <c r="M74" s="83" t="str">
        <f t="shared" si="35"/>
        <v/>
      </c>
      <c r="N74" s="84" t="str">
        <f t="shared" si="32"/>
        <v/>
      </c>
      <c r="O74" s="97" t="str" cm="1">
        <f t="array" ref="O74">_xlfn.IFS(SUM($E74,$G74,$I74)=0,"",$K74&gt;=time_violations,"",SUM($E74,$G74,$I74)&gt;0,SUM($E74,$G74,$I74))</f>
        <v/>
      </c>
      <c r="P74" t="str">
        <f t="shared" si="33"/>
        <v/>
      </c>
      <c r="AF74" s="97" t="str">
        <f t="shared" ca="1" si="36"/>
        <v/>
      </c>
    </row>
    <row r="75" spans="1:32" ht="15.6" customHeight="1" x14ac:dyDescent="0.25">
      <c r="A75" s="500"/>
      <c r="B75" s="77" t="str" cm="1">
        <f t="array" aca="1" ref="B75" ca="1">IFERROR(_xlfn.IFS(M75="","",K75&gt;=time_violations,0,OR(N75/COUNT(rank)&lt;=percentage_superior,AF75&lt;&gt;""),1),"")</f>
        <v/>
      </c>
      <c r="C75" s="78" t="s">
        <v>652</v>
      </c>
      <c r="D75" s="78" t="str">
        <f>IF(Entries!R74="","",Entries!R74)</f>
        <v/>
      </c>
      <c r="E75" s="5"/>
      <c r="F75" s="6"/>
      <c r="G75" s="5"/>
      <c r="H75" s="6"/>
      <c r="I75" s="5"/>
      <c r="J75" s="6"/>
      <c r="K75" s="30"/>
      <c r="L75" s="82" t="str">
        <f t="shared" si="34"/>
        <v/>
      </c>
      <c r="M75" s="83" t="str">
        <f>IF(SUM(F75,H75,J75)&gt;0,SUM(F75,H75,J75),"")</f>
        <v/>
      </c>
      <c r="N75" s="84" t="str">
        <f t="shared" si="32"/>
        <v/>
      </c>
      <c r="O75" s="97" t="str" cm="1">
        <f t="array" ref="O75">_xlfn.IFS(SUM($E75,$G75,$I75)=0,"",$K75&gt;=time_violations,"",SUM($E75,$G75,$I75)&gt;0,SUM($E75,$G75,$I75))</f>
        <v/>
      </c>
      <c r="P75" t="str">
        <f t="shared" si="33"/>
        <v/>
      </c>
      <c r="AF75" s="97" t="str">
        <f t="shared" ca="1" si="36"/>
        <v/>
      </c>
    </row>
    <row r="76" spans="1:32" ht="15.6" customHeight="1" x14ac:dyDescent="0.25">
      <c r="A76" s="507" t="s">
        <v>43</v>
      </c>
      <c r="B76" s="87" t="str" cm="1">
        <f t="array" aca="1" ref="B76" ca="1">IFERROR(_xlfn.IFS(M76="","",K76&gt;=time_violations,0,OR(N76/COUNT(rank)&lt;=percentage_superior,AF76&lt;&gt;""),1),"")</f>
        <v/>
      </c>
      <c r="C76" s="88" t="s">
        <v>660</v>
      </c>
      <c r="D76" s="88" t="str">
        <f>IF(Entries!R75="","",Entries!R75)</f>
        <v/>
      </c>
      <c r="E76" s="7"/>
      <c r="F76" s="8"/>
      <c r="G76" s="7"/>
      <c r="H76" s="8"/>
      <c r="I76" s="7"/>
      <c r="J76" s="8"/>
      <c r="K76" s="31"/>
      <c r="L76" s="92" t="str">
        <f t="shared" si="34"/>
        <v/>
      </c>
      <c r="M76" s="93" t="str">
        <f t="shared" ref="M76:M99" si="37">IF(SUM(F76,H76,J76)&gt;0,SUM(F76,H76,J76),"")</f>
        <v/>
      </c>
      <c r="N76" s="94" t="str">
        <f t="shared" si="32"/>
        <v/>
      </c>
      <c r="O76" s="97" t="str" cm="1">
        <f t="array" ref="O76">_xlfn.IFS(SUM($E76,$G76,$I76)=0,"",$K76&gt;=time_violations,"",SUM($E76,$G76,$I76)&gt;0,SUM($E76,$G76,$I76))</f>
        <v/>
      </c>
      <c r="P76" t="str">
        <f t="shared" si="33"/>
        <v/>
      </c>
      <c r="AF76" s="97" t="str">
        <f t="shared" ca="1" si="36"/>
        <v/>
      </c>
    </row>
    <row r="77" spans="1:32" ht="15.6" customHeight="1" x14ac:dyDescent="0.25">
      <c r="A77" s="508"/>
      <c r="B77" s="87" t="str" cm="1">
        <f t="array" aca="1" ref="B77" ca="1">IFERROR(_xlfn.IFS(M77="","",K77&gt;=time_violations,0,OR(N77/COUNT(rank)&lt;=percentage_superior,AF77&lt;&gt;""),1),"")</f>
        <v/>
      </c>
      <c r="C77" s="88" t="s">
        <v>669</v>
      </c>
      <c r="D77" s="88" t="str">
        <f>IF(Entries!R76="","",Entries!R76)</f>
        <v/>
      </c>
      <c r="E77" s="7"/>
      <c r="F77" s="8"/>
      <c r="G77" s="7"/>
      <c r="H77" s="8"/>
      <c r="I77" s="7"/>
      <c r="J77" s="8"/>
      <c r="K77" s="31"/>
      <c r="L77" s="92" t="str">
        <f t="shared" si="34"/>
        <v/>
      </c>
      <c r="M77" s="93" t="str">
        <f t="shared" si="37"/>
        <v/>
      </c>
      <c r="N77" s="94" t="str">
        <f t="shared" si="32"/>
        <v/>
      </c>
      <c r="O77" s="97" t="str" cm="1">
        <f t="array" ref="O77">_xlfn.IFS(SUM($E77,$G77,$I77)=0,"",$K77&gt;=time_violations,"",SUM($E77,$G77,$I77)&gt;0,SUM($E77,$G77,$I77))</f>
        <v/>
      </c>
      <c r="P77" t="str">
        <f t="shared" si="33"/>
        <v/>
      </c>
      <c r="AF77" s="97" t="str">
        <f t="shared" ca="1" si="36"/>
        <v/>
      </c>
    </row>
    <row r="78" spans="1:32" ht="15.6" customHeight="1" x14ac:dyDescent="0.25">
      <c r="A78" s="508"/>
      <c r="B78" s="87" t="str" cm="1">
        <f t="array" aca="1" ref="B78" ca="1">IFERROR(_xlfn.IFS(M78="","",K78&gt;=time_violations,0,OR(N78/COUNT(rank)&lt;=percentage_superior,AF78&lt;&gt;""),1),"")</f>
        <v/>
      </c>
      <c r="C78" s="88" t="s">
        <v>677</v>
      </c>
      <c r="D78" s="88" t="str">
        <f>IF(Entries!R77="","",Entries!R77)</f>
        <v/>
      </c>
      <c r="E78" s="7"/>
      <c r="F78" s="8"/>
      <c r="G78" s="7"/>
      <c r="H78" s="8"/>
      <c r="I78" s="7"/>
      <c r="J78" s="8"/>
      <c r="K78" s="31"/>
      <c r="L78" s="92" t="str">
        <f t="shared" si="34"/>
        <v/>
      </c>
      <c r="M78" s="93" t="str">
        <f t="shared" si="37"/>
        <v/>
      </c>
      <c r="N78" s="94" t="str">
        <f t="shared" si="32"/>
        <v/>
      </c>
      <c r="O78" s="97" t="str" cm="1">
        <f t="array" ref="O78">_xlfn.IFS(SUM($E78,$G78,$I78)=0,"",$K78&gt;=time_violations,"",SUM($E78,$G78,$I78)&gt;0,SUM($E78,$G78,$I78))</f>
        <v/>
      </c>
      <c r="P78" t="str">
        <f t="shared" si="33"/>
        <v/>
      </c>
      <c r="AF78" s="97" t="str">
        <f t="shared" ca="1" si="36"/>
        <v/>
      </c>
    </row>
    <row r="79" spans="1:32" ht="15.6" customHeight="1" x14ac:dyDescent="0.25">
      <c r="A79" s="509"/>
      <c r="B79" s="87" t="str" cm="1">
        <f t="array" aca="1" ref="B79" ca="1">IFERROR(_xlfn.IFS(M79="","",K79&gt;=time_violations,0,OR(N79/COUNT(rank)&lt;=percentage_superior,AF79&lt;&gt;""),1),"")</f>
        <v/>
      </c>
      <c r="C79" s="88" t="s">
        <v>685</v>
      </c>
      <c r="D79" s="88" t="str">
        <f>IF(Entries!R78="","",Entries!R78)</f>
        <v/>
      </c>
      <c r="E79" s="7"/>
      <c r="F79" s="8"/>
      <c r="G79" s="7"/>
      <c r="H79" s="8"/>
      <c r="I79" s="7"/>
      <c r="J79" s="8"/>
      <c r="K79" s="31"/>
      <c r="L79" s="92" t="str">
        <f t="shared" si="34"/>
        <v/>
      </c>
      <c r="M79" s="93" t="str">
        <f t="shared" si="37"/>
        <v/>
      </c>
      <c r="N79" s="93" t="str">
        <f t="shared" si="32"/>
        <v/>
      </c>
      <c r="O79" s="97" t="str" cm="1">
        <f t="array" ref="O79">_xlfn.IFS(SUM($E79,$G79,$I79)=0,"",$K79&gt;=time_violations,"",SUM($E79,$G79,$I79)&gt;0,SUM($E79,$G79,$I79))</f>
        <v/>
      </c>
      <c r="P79" t="str">
        <f t="shared" si="33"/>
        <v/>
      </c>
      <c r="AF79" s="97" t="str">
        <f t="shared" ca="1" si="36"/>
        <v/>
      </c>
    </row>
    <row r="80" spans="1:32" ht="15.6" customHeight="1" x14ac:dyDescent="0.25">
      <c r="A80" s="516" t="s">
        <v>44</v>
      </c>
      <c r="B80" s="98" t="str" cm="1">
        <f t="array" aca="1" ref="B80" ca="1">IFERROR(_xlfn.IFS(M80="","",K80&gt;=time_violations,0,OR(N80/COUNT(rank)&lt;=percentage_superior,AF80&lt;&gt;""),1),"")</f>
        <v/>
      </c>
      <c r="C80" s="99" t="s">
        <v>693</v>
      </c>
      <c r="D80" s="99" t="str">
        <f>IF(Entries!R79="","",Entries!R79)</f>
        <v/>
      </c>
      <c r="E80" s="9"/>
      <c r="F80" s="10"/>
      <c r="G80" s="9"/>
      <c r="H80" s="10"/>
      <c r="I80" s="9"/>
      <c r="J80" s="10"/>
      <c r="K80" s="32"/>
      <c r="L80" s="103" t="str">
        <f t="shared" si="34"/>
        <v/>
      </c>
      <c r="M80" s="104" t="str">
        <f t="shared" si="37"/>
        <v/>
      </c>
      <c r="N80" s="104" t="str">
        <f t="shared" si="32"/>
        <v/>
      </c>
      <c r="O80" s="97" t="str" cm="1">
        <f t="array" ref="O80">_xlfn.IFS(SUM($E80,$G80,$I80)=0,"",$K80&gt;=time_violations,"",SUM($E80,$G80,$I80)&gt;0,SUM($E80,$G80,$I80))</f>
        <v/>
      </c>
      <c r="P80" t="str">
        <f t="shared" si="33"/>
        <v/>
      </c>
      <c r="AF80" s="97" t="str">
        <f t="shared" ca="1" si="36"/>
        <v/>
      </c>
    </row>
    <row r="81" spans="1:32" ht="15.6" customHeight="1" x14ac:dyDescent="0.25">
      <c r="A81" s="517"/>
      <c r="B81" s="98" t="str" cm="1">
        <f t="array" aca="1" ref="B81" ca="1">IFERROR(_xlfn.IFS(M81="","",K81&gt;=time_violations,0,OR(N81/COUNT(rank)&lt;=percentage_superior,AF81&lt;&gt;""),1),"")</f>
        <v/>
      </c>
      <c r="C81" s="99" t="s">
        <v>702</v>
      </c>
      <c r="D81" s="99" t="str">
        <f>IF(Entries!R80="","",Entries!R80)</f>
        <v/>
      </c>
      <c r="E81" s="9"/>
      <c r="F81" s="10"/>
      <c r="G81" s="9"/>
      <c r="H81" s="10"/>
      <c r="I81" s="9"/>
      <c r="J81" s="10"/>
      <c r="K81" s="32"/>
      <c r="L81" s="103" t="str">
        <f t="shared" si="34"/>
        <v/>
      </c>
      <c r="M81" s="104" t="str">
        <f t="shared" si="37"/>
        <v/>
      </c>
      <c r="N81" s="104" t="str">
        <f t="shared" si="32"/>
        <v/>
      </c>
      <c r="O81" s="97" t="str" cm="1">
        <f t="array" ref="O81">_xlfn.IFS(SUM($E81,$G81,$I81)=0,"",$K81&gt;=time_violations,"",SUM($E81,$G81,$I81)&gt;0,SUM($E81,$G81,$I81))</f>
        <v/>
      </c>
      <c r="P81" t="str">
        <f t="shared" si="33"/>
        <v/>
      </c>
      <c r="AF81" s="97" t="str">
        <f t="shared" ca="1" si="36"/>
        <v/>
      </c>
    </row>
    <row r="82" spans="1:32" ht="15.6" customHeight="1" x14ac:dyDescent="0.25">
      <c r="A82" s="517"/>
      <c r="B82" s="98" t="str" cm="1">
        <f t="array" aca="1" ref="B82" ca="1">IFERROR(_xlfn.IFS(M82="","",K82&gt;=time_violations,0,OR(N82/COUNT(rank)&lt;=percentage_superior,AF82&lt;&gt;""),1),"")</f>
        <v/>
      </c>
      <c r="C82" s="99" t="s">
        <v>710</v>
      </c>
      <c r="D82" s="99" t="str">
        <f>IF(Entries!R81="","",Entries!R81)</f>
        <v/>
      </c>
      <c r="E82" s="9"/>
      <c r="F82" s="10"/>
      <c r="G82" s="9"/>
      <c r="H82" s="10"/>
      <c r="I82" s="9"/>
      <c r="J82" s="10"/>
      <c r="K82" s="32"/>
      <c r="L82" s="103" t="str">
        <f t="shared" si="34"/>
        <v/>
      </c>
      <c r="M82" s="104" t="str">
        <f t="shared" si="37"/>
        <v/>
      </c>
      <c r="N82" s="104" t="str">
        <f t="shared" si="32"/>
        <v/>
      </c>
      <c r="O82" s="97" t="str" cm="1">
        <f t="array" ref="O82">_xlfn.IFS(SUM($E82,$G82,$I82)=0,"",$K82&gt;=time_violations,"",SUM($E82,$G82,$I82)&gt;0,SUM($E82,$G82,$I82))</f>
        <v/>
      </c>
      <c r="P82" t="str">
        <f t="shared" si="33"/>
        <v/>
      </c>
      <c r="AF82" s="97" t="str">
        <f t="shared" ca="1" si="36"/>
        <v/>
      </c>
    </row>
    <row r="83" spans="1:32" ht="15.6" customHeight="1" x14ac:dyDescent="0.25">
      <c r="A83" s="518"/>
      <c r="B83" s="98" t="str" cm="1">
        <f t="array" aca="1" ref="B83" ca="1">IFERROR(_xlfn.IFS(M83="","",K83&gt;=time_violations,0,OR(N83/COUNT(rank)&lt;=percentage_superior,AF83&lt;&gt;""),1),"")</f>
        <v/>
      </c>
      <c r="C83" s="99" t="s">
        <v>718</v>
      </c>
      <c r="D83" s="99" t="str">
        <f>IF(Entries!R82="","",Entries!R82)</f>
        <v/>
      </c>
      <c r="E83" s="9"/>
      <c r="F83" s="10"/>
      <c r="G83" s="9"/>
      <c r="H83" s="10"/>
      <c r="I83" s="9"/>
      <c r="J83" s="10"/>
      <c r="K83" s="32"/>
      <c r="L83" s="103" t="str">
        <f t="shared" si="34"/>
        <v/>
      </c>
      <c r="M83" s="104" t="str">
        <f t="shared" si="37"/>
        <v/>
      </c>
      <c r="N83" s="104" t="str">
        <f t="shared" si="32"/>
        <v/>
      </c>
      <c r="O83" s="97" t="str" cm="1">
        <f t="array" ref="O83">_xlfn.IFS(SUM($E83,$G83,$I83)=0,"",$K83&gt;=time_violations,"",SUM($E83,$G83,$I83)&gt;0,SUM($E83,$G83,$I83))</f>
        <v/>
      </c>
      <c r="P83" t="str">
        <f t="shared" si="33"/>
        <v/>
      </c>
      <c r="AF83" s="97" t="str">
        <f t="shared" ca="1" si="36"/>
        <v/>
      </c>
    </row>
    <row r="84" spans="1:32" ht="15.6" customHeight="1" x14ac:dyDescent="0.25">
      <c r="A84" s="525" t="s">
        <v>45</v>
      </c>
      <c r="B84" s="105" t="str" cm="1">
        <f t="array" aca="1" ref="B84" ca="1">IFERROR(_xlfn.IFS(M84="","",K84&gt;=time_violations,0,OR(N84/COUNT(rank)&lt;=percentage_superior,AF84&lt;&gt;""),1),"")</f>
        <v/>
      </c>
      <c r="C84" s="106" t="s">
        <v>726</v>
      </c>
      <c r="D84" s="106" t="str">
        <f>IF(Entries!R83="","",Entries!R83)</f>
        <v/>
      </c>
      <c r="E84" s="11"/>
      <c r="F84" s="12"/>
      <c r="G84" s="11"/>
      <c r="H84" s="12"/>
      <c r="I84" s="11"/>
      <c r="J84" s="12"/>
      <c r="K84" s="33"/>
      <c r="L84" s="110" t="str">
        <f t="shared" si="34"/>
        <v/>
      </c>
      <c r="M84" s="111" t="str">
        <f t="shared" si="37"/>
        <v/>
      </c>
      <c r="N84" s="111" t="str">
        <f t="shared" si="32"/>
        <v/>
      </c>
      <c r="O84" s="97" t="str" cm="1">
        <f t="array" ref="O84">_xlfn.IFS(SUM($E84,$G84,$I84)=0,"",$K84&gt;=time_violations,"",SUM($E84,$G84,$I84)&gt;0,SUM($E84,$G84,$I84))</f>
        <v/>
      </c>
      <c r="P84" t="str">
        <f t="shared" si="33"/>
        <v/>
      </c>
      <c r="AF84" s="97" t="str">
        <f t="shared" ca="1" si="36"/>
        <v/>
      </c>
    </row>
    <row r="85" spans="1:32" ht="15.6" customHeight="1" x14ac:dyDescent="0.25">
      <c r="A85" s="526"/>
      <c r="B85" s="105" t="str" cm="1">
        <f t="array" aca="1" ref="B85" ca="1">IFERROR(_xlfn.IFS(M85="","",K85&gt;=time_violations,0,OR(N85/COUNT(rank)&lt;=percentage_superior,AF85&lt;&gt;""),1),"")</f>
        <v/>
      </c>
      <c r="C85" s="106" t="s">
        <v>735</v>
      </c>
      <c r="D85" s="106" t="str">
        <f>IF(Entries!R84="","",Entries!R84)</f>
        <v/>
      </c>
      <c r="E85" s="11"/>
      <c r="F85" s="12"/>
      <c r="G85" s="11"/>
      <c r="H85" s="12"/>
      <c r="I85" s="11"/>
      <c r="J85" s="12"/>
      <c r="K85" s="33"/>
      <c r="L85" s="110" t="str">
        <f t="shared" si="34"/>
        <v/>
      </c>
      <c r="M85" s="111" t="str">
        <f t="shared" si="37"/>
        <v/>
      </c>
      <c r="N85" s="111" t="str">
        <f t="shared" si="32"/>
        <v/>
      </c>
      <c r="O85" s="97" t="str" cm="1">
        <f t="array" ref="O85">_xlfn.IFS(SUM($E85,$G85,$I85)=0,"",$K85&gt;=time_violations,"",SUM($E85,$G85,$I85)&gt;0,SUM($E85,$G85,$I85))</f>
        <v/>
      </c>
      <c r="P85" t="str">
        <f t="shared" si="33"/>
        <v/>
      </c>
      <c r="AF85" s="97" t="str">
        <f t="shared" ca="1" si="36"/>
        <v/>
      </c>
    </row>
    <row r="86" spans="1:32" ht="15.6" customHeight="1" x14ac:dyDescent="0.25">
      <c r="A86" s="526"/>
      <c r="B86" s="105" t="str" cm="1">
        <f t="array" aca="1" ref="B86" ca="1">IFERROR(_xlfn.IFS(M86="","",K86&gt;=time_violations,0,OR(N86/COUNT(rank)&lt;=percentage_superior,AF86&lt;&gt;""),1),"")</f>
        <v/>
      </c>
      <c r="C86" s="106" t="s">
        <v>743</v>
      </c>
      <c r="D86" s="106" t="str">
        <f>IF(Entries!R85="","",Entries!R85)</f>
        <v/>
      </c>
      <c r="E86" s="11"/>
      <c r="F86" s="12"/>
      <c r="G86" s="11"/>
      <c r="H86" s="12"/>
      <c r="I86" s="11"/>
      <c r="J86" s="12"/>
      <c r="K86" s="33"/>
      <c r="L86" s="110" t="str">
        <f t="shared" si="34"/>
        <v/>
      </c>
      <c r="M86" s="111" t="str">
        <f t="shared" si="37"/>
        <v/>
      </c>
      <c r="N86" s="111" t="str">
        <f t="shared" si="32"/>
        <v/>
      </c>
      <c r="O86" s="97" t="str" cm="1">
        <f t="array" ref="O86">_xlfn.IFS(SUM($E86,$G86,$I86)=0,"",$K86&gt;=time_violations,"",SUM($E86,$G86,$I86)&gt;0,SUM($E86,$G86,$I86))</f>
        <v/>
      </c>
      <c r="P86" t="str">
        <f t="shared" si="33"/>
        <v/>
      </c>
      <c r="AF86" s="97" t="str">
        <f t="shared" ca="1" si="36"/>
        <v/>
      </c>
    </row>
    <row r="87" spans="1:32" ht="15.6" customHeight="1" x14ac:dyDescent="0.25">
      <c r="A87" s="527"/>
      <c r="B87" s="105" t="str" cm="1">
        <f t="array" aca="1" ref="B87" ca="1">IFERROR(_xlfn.IFS(M87="","",K87&gt;=time_violations,0,OR(N87/COUNT(rank)&lt;=percentage_superior,AF87&lt;&gt;""),1),"")</f>
        <v/>
      </c>
      <c r="C87" s="106" t="s">
        <v>751</v>
      </c>
      <c r="D87" s="106" t="str">
        <f>IF(Entries!R86="","",Entries!R86)</f>
        <v/>
      </c>
      <c r="E87" s="11"/>
      <c r="F87" s="12"/>
      <c r="G87" s="11"/>
      <c r="H87" s="12"/>
      <c r="I87" s="11"/>
      <c r="J87" s="12"/>
      <c r="K87" s="33"/>
      <c r="L87" s="110" t="str">
        <f t="shared" si="34"/>
        <v/>
      </c>
      <c r="M87" s="111" t="str">
        <f t="shared" si="37"/>
        <v/>
      </c>
      <c r="N87" s="111" t="str">
        <f t="shared" si="32"/>
        <v/>
      </c>
      <c r="O87" s="97" t="str" cm="1">
        <f t="array" ref="O87">_xlfn.IFS(SUM($E87,$G87,$I87)=0,"",$K87&gt;=time_violations,"",SUM($E87,$G87,$I87)&gt;0,SUM($E87,$G87,$I87))</f>
        <v/>
      </c>
      <c r="P87" t="str">
        <f t="shared" si="33"/>
        <v/>
      </c>
      <c r="AF87" s="97" t="str">
        <f t="shared" ca="1" si="36"/>
        <v/>
      </c>
    </row>
    <row r="88" spans="1:32" ht="15.6" customHeight="1" x14ac:dyDescent="0.25">
      <c r="A88" s="534" t="s">
        <v>46</v>
      </c>
      <c r="B88" s="112" t="str" cm="1">
        <f t="array" aca="1" ref="B88" ca="1">IFERROR(_xlfn.IFS(M88="","",K88&gt;=time_violations,0,OR(N88/COUNT(rank)&lt;=percentage_superior,AF88&lt;&gt;""),1),"")</f>
        <v/>
      </c>
      <c r="C88" s="113" t="s">
        <v>759</v>
      </c>
      <c r="D88" s="113" t="str">
        <f>IF(Entries!R87="","",Entries!R87)</f>
        <v/>
      </c>
      <c r="E88" s="13"/>
      <c r="F88" s="14"/>
      <c r="G88" s="13"/>
      <c r="H88" s="14"/>
      <c r="I88" s="13"/>
      <c r="J88" s="14"/>
      <c r="K88" s="34"/>
      <c r="L88" s="117" t="str">
        <f t="shared" si="34"/>
        <v/>
      </c>
      <c r="M88" s="118" t="str">
        <f t="shared" si="37"/>
        <v/>
      </c>
      <c r="N88" s="118" t="str">
        <f t="shared" si="32"/>
        <v/>
      </c>
      <c r="O88" s="97" t="str" cm="1">
        <f t="array" ref="O88">_xlfn.IFS(SUM($E88,$G88,$I88)=0,"",$K88&gt;=time_violations,"",SUM($E88,$G88,$I88)&gt;0,SUM($E88,$G88,$I88))</f>
        <v/>
      </c>
      <c r="P88" t="str">
        <f t="shared" si="33"/>
        <v/>
      </c>
      <c r="AF88" s="97" t="str">
        <f t="shared" ca="1" si="36"/>
        <v/>
      </c>
    </row>
    <row r="89" spans="1:32" ht="15.6" customHeight="1" x14ac:dyDescent="0.25">
      <c r="A89" s="535"/>
      <c r="B89" s="112" t="str" cm="1">
        <f t="array" aca="1" ref="B89" ca="1">IFERROR(_xlfn.IFS(M89="","",K89&gt;=time_violations,0,OR(N89/COUNT(rank)&lt;=percentage_superior,AF89&lt;&gt;""),1),"")</f>
        <v/>
      </c>
      <c r="C89" s="113" t="s">
        <v>768</v>
      </c>
      <c r="D89" s="113" t="str">
        <f>IF(Entries!R88="","",Entries!R88)</f>
        <v/>
      </c>
      <c r="E89" s="13"/>
      <c r="F89" s="14"/>
      <c r="G89" s="13"/>
      <c r="H89" s="14"/>
      <c r="I89" s="13"/>
      <c r="J89" s="14"/>
      <c r="K89" s="34"/>
      <c r="L89" s="117" t="str">
        <f t="shared" si="34"/>
        <v/>
      </c>
      <c r="M89" s="118" t="str">
        <f t="shared" si="37"/>
        <v/>
      </c>
      <c r="N89" s="118" t="str">
        <f t="shared" si="32"/>
        <v/>
      </c>
      <c r="O89" s="97" t="str" cm="1">
        <f t="array" ref="O89">_xlfn.IFS(SUM($E89,$G89,$I89)=0,"",$K89&gt;=time_violations,"",SUM($E89,$G89,$I89)&gt;0,SUM($E89,$G89,$I89))</f>
        <v/>
      </c>
      <c r="P89" t="str">
        <f t="shared" si="33"/>
        <v/>
      </c>
      <c r="AF89" s="97" t="str">
        <f t="shared" ca="1" si="36"/>
        <v/>
      </c>
    </row>
    <row r="90" spans="1:32" ht="15.6" customHeight="1" x14ac:dyDescent="0.25">
      <c r="A90" s="535"/>
      <c r="B90" s="112" t="str" cm="1">
        <f t="array" aca="1" ref="B90" ca="1">IFERROR(_xlfn.IFS(M90="","",K90&gt;=time_violations,0,OR(N90/COUNT(rank)&lt;=percentage_superior,AF90&lt;&gt;""),1),"")</f>
        <v/>
      </c>
      <c r="C90" s="113" t="s">
        <v>776</v>
      </c>
      <c r="D90" s="113" t="str">
        <f>IF(Entries!R89="","",Entries!R89)</f>
        <v/>
      </c>
      <c r="E90" s="13"/>
      <c r="F90" s="14"/>
      <c r="G90" s="13"/>
      <c r="H90" s="14"/>
      <c r="I90" s="13"/>
      <c r="J90" s="14"/>
      <c r="K90" s="34"/>
      <c r="L90" s="117" t="str">
        <f t="shared" si="34"/>
        <v/>
      </c>
      <c r="M90" s="118" t="str">
        <f t="shared" si="37"/>
        <v/>
      </c>
      <c r="N90" s="118" t="str">
        <f t="shared" si="32"/>
        <v/>
      </c>
      <c r="O90" s="97" t="str" cm="1">
        <f t="array" ref="O90">_xlfn.IFS(SUM($E90,$G90,$I90)=0,"",$K90&gt;=time_violations,"",SUM($E90,$G90,$I90)&gt;0,SUM($E90,$G90,$I90))</f>
        <v/>
      </c>
      <c r="P90" t="str">
        <f t="shared" si="33"/>
        <v/>
      </c>
      <c r="AF90" s="97" t="str">
        <f t="shared" ca="1" si="36"/>
        <v/>
      </c>
    </row>
    <row r="91" spans="1:32" ht="15.6" customHeight="1" x14ac:dyDescent="0.25">
      <c r="A91" s="536"/>
      <c r="B91" s="119" t="str" cm="1">
        <f t="array" aca="1" ref="B91" ca="1">IFERROR(_xlfn.IFS(M91="","",K91&gt;=time_violations,0,OR(N91/COUNT(rank)&lt;=percentage_superior,AF91&lt;&gt;""),1),"")</f>
        <v/>
      </c>
      <c r="C91" s="120" t="s">
        <v>784</v>
      </c>
      <c r="D91" s="120" t="str">
        <f>IF(Entries!R90="","",Entries!R90)</f>
        <v/>
      </c>
      <c r="E91" s="15"/>
      <c r="F91" s="16"/>
      <c r="G91" s="15"/>
      <c r="H91" s="16"/>
      <c r="I91" s="15"/>
      <c r="J91" s="16"/>
      <c r="K91" s="35"/>
      <c r="L91" s="117" t="str">
        <f t="shared" si="34"/>
        <v/>
      </c>
      <c r="M91" s="118" t="str">
        <f t="shared" si="37"/>
        <v/>
      </c>
      <c r="N91" s="118" t="str">
        <f t="shared" si="32"/>
        <v/>
      </c>
      <c r="O91" s="97" t="str" cm="1">
        <f t="array" ref="O91">_xlfn.IFS(SUM($E91,$G91,$I91)=0,"",$K91&gt;=time_violations,"",SUM($E91,$G91,$I91)&gt;0,SUM($E91,$G91,$I91))</f>
        <v/>
      </c>
      <c r="P91" t="str">
        <f t="shared" si="33"/>
        <v/>
      </c>
      <c r="AF91" s="97" t="str">
        <f t="shared" ca="1" si="36"/>
        <v/>
      </c>
    </row>
    <row r="92" spans="1:32" ht="15.6" customHeight="1" x14ac:dyDescent="0.25">
      <c r="A92" s="543" t="s">
        <v>47</v>
      </c>
      <c r="B92" s="124" t="str" cm="1">
        <f t="array" aca="1" ref="B92" ca="1">IFERROR(_xlfn.IFS(M92="","",K92&gt;=time_violations,0,OR(N92/COUNT(rank)&lt;=percentage_superior,AF92&lt;&gt;""),1),"")</f>
        <v/>
      </c>
      <c r="C92" s="188" t="s">
        <v>792</v>
      </c>
      <c r="D92" s="149" t="str">
        <f>IF(Entries!R91="","",Entries!R91)</f>
        <v/>
      </c>
      <c r="E92" s="17"/>
      <c r="F92" s="18"/>
      <c r="G92" s="17"/>
      <c r="H92" s="18"/>
      <c r="I92" s="17"/>
      <c r="J92" s="18"/>
      <c r="K92" s="192"/>
      <c r="L92" s="129" t="str">
        <f t="shared" si="34"/>
        <v/>
      </c>
      <c r="M92" s="130" t="str">
        <f t="shared" si="37"/>
        <v/>
      </c>
      <c r="N92" s="130" t="str">
        <f t="shared" si="32"/>
        <v/>
      </c>
      <c r="O92" s="97" t="str" cm="1">
        <f t="array" ref="O92">_xlfn.IFS(SUM($E92,$G92,$I92)=0,"",$K92&gt;=time_violations,"",SUM($E92,$G92,$I92)&gt;0,SUM($E92,$G92,$I92))</f>
        <v/>
      </c>
      <c r="P92" t="str">
        <f t="shared" si="33"/>
        <v/>
      </c>
      <c r="AF92" s="97" t="str">
        <f t="shared" ca="1" si="36"/>
        <v/>
      </c>
    </row>
    <row r="93" spans="1:32" ht="15.6" customHeight="1" x14ac:dyDescent="0.25">
      <c r="A93" s="544"/>
      <c r="B93" s="124" t="str" cm="1">
        <f t="array" aca="1" ref="B93" ca="1">IFERROR(_xlfn.IFS(M93="","",K93&gt;=time_violations,0,OR(N93/COUNT(rank)&lt;=percentage_superior,AF93&lt;&gt;""),1),"")</f>
        <v/>
      </c>
      <c r="C93" s="188" t="s">
        <v>801</v>
      </c>
      <c r="D93" s="149" t="str">
        <f>IF(Entries!R92="","",Entries!R92)</f>
        <v/>
      </c>
      <c r="E93" s="17"/>
      <c r="F93" s="18"/>
      <c r="G93" s="17"/>
      <c r="H93" s="18"/>
      <c r="I93" s="17"/>
      <c r="J93" s="18"/>
      <c r="K93" s="36"/>
      <c r="L93" s="129" t="str">
        <f t="shared" si="34"/>
        <v/>
      </c>
      <c r="M93" s="130" t="str">
        <f t="shared" si="37"/>
        <v/>
      </c>
      <c r="N93" s="130" t="str">
        <f t="shared" si="32"/>
        <v/>
      </c>
      <c r="O93" s="97" t="str" cm="1">
        <f t="array" ref="O93">_xlfn.IFS(SUM($E93,$G93,$I93)=0,"",$K93&gt;=time_violations,"",SUM($E93,$G93,$I93)&gt;0,SUM($E93,$G93,$I93))</f>
        <v/>
      </c>
      <c r="P93" t="str">
        <f t="shared" si="33"/>
        <v/>
      </c>
      <c r="AF93" s="97" t="str">
        <f t="shared" ca="1" si="36"/>
        <v/>
      </c>
    </row>
    <row r="94" spans="1:32" ht="15.6" customHeight="1" x14ac:dyDescent="0.25">
      <c r="A94" s="544"/>
      <c r="B94" s="124" t="str" cm="1">
        <f t="array" aca="1" ref="B94" ca="1">IFERROR(_xlfn.IFS(M94="","",K94&gt;=time_violations,0,OR(N94/COUNT(rank)&lt;=percentage_superior,AF94&lt;&gt;""),1),"")</f>
        <v/>
      </c>
      <c r="C94" s="188" t="s">
        <v>809</v>
      </c>
      <c r="D94" s="149" t="str">
        <f>IF(Entries!R93="","",Entries!R93)</f>
        <v/>
      </c>
      <c r="E94" s="17"/>
      <c r="F94" s="18"/>
      <c r="G94" s="17"/>
      <c r="H94" s="18"/>
      <c r="I94" s="17"/>
      <c r="J94" s="18"/>
      <c r="K94" s="36"/>
      <c r="L94" s="129" t="str">
        <f t="shared" si="34"/>
        <v/>
      </c>
      <c r="M94" s="130" t="str">
        <f t="shared" si="37"/>
        <v/>
      </c>
      <c r="N94" s="130" t="str">
        <f t="shared" si="32"/>
        <v/>
      </c>
      <c r="O94" s="97" t="str" cm="1">
        <f t="array" ref="O94">_xlfn.IFS(SUM($E94,$G94,$I94)=0,"",$K94&gt;=time_violations,"",SUM($E94,$G94,$I94)&gt;0,SUM($E94,$G94,$I94))</f>
        <v/>
      </c>
      <c r="P94" t="str">
        <f t="shared" si="33"/>
        <v/>
      </c>
      <c r="AF94" s="97" t="str">
        <f t="shared" ca="1" si="36"/>
        <v/>
      </c>
    </row>
    <row r="95" spans="1:32" ht="15.6" customHeight="1" x14ac:dyDescent="0.25">
      <c r="A95" s="545"/>
      <c r="B95" s="124" t="str" cm="1">
        <f t="array" aca="1" ref="B95" ca="1">IFERROR(_xlfn.IFS(M95="","",K95&gt;=time_violations,0,OR(N95/COUNT(rank)&lt;=percentage_superior,AF95&lt;&gt;""),1),"")</f>
        <v/>
      </c>
      <c r="C95" s="188" t="s">
        <v>817</v>
      </c>
      <c r="D95" s="125" t="str">
        <f>IF(Entries!R94="","",Entries!R94)</f>
        <v/>
      </c>
      <c r="E95" s="17"/>
      <c r="F95" s="18"/>
      <c r="G95" s="17"/>
      <c r="H95" s="18"/>
      <c r="I95" s="17"/>
      <c r="J95" s="18"/>
      <c r="K95" s="36"/>
      <c r="L95" s="129" t="str">
        <f t="shared" si="34"/>
        <v/>
      </c>
      <c r="M95" s="130" t="str">
        <f t="shared" si="37"/>
        <v/>
      </c>
      <c r="N95" s="130" t="str">
        <f t="shared" si="32"/>
        <v/>
      </c>
      <c r="O95" s="97" t="str" cm="1">
        <f t="array" ref="O95">_xlfn.IFS(SUM($E95,$G95,$I95)=0,"",$K95&gt;=time_violations,"",SUM($E95,$G95,$I95)&gt;0,SUM($E95,$G95,$I95))</f>
        <v/>
      </c>
      <c r="P95" t="str">
        <f t="shared" si="33"/>
        <v/>
      </c>
      <c r="AF95" s="97" t="str">
        <f t="shared" ca="1" si="36"/>
        <v/>
      </c>
    </row>
    <row r="96" spans="1:32" ht="15.6" customHeight="1" x14ac:dyDescent="0.25">
      <c r="A96" s="552" t="s">
        <v>48</v>
      </c>
      <c r="B96" s="400" t="str" cm="1">
        <f t="array" aca="1" ref="B96" ca="1">IFERROR(_xlfn.IFS(M96="","",K96&gt;=time_violations,0,OR(N96/COUNT(rank)&lt;=percentage_superior,AF96&lt;&gt;""),1),"")</f>
        <v/>
      </c>
      <c r="C96" s="131" t="s">
        <v>825</v>
      </c>
      <c r="D96" s="151" t="str">
        <f>IF(Entries!R95="","",Entries!R95)</f>
        <v/>
      </c>
      <c r="E96" s="19"/>
      <c r="F96" s="20"/>
      <c r="G96" s="19"/>
      <c r="H96" s="20"/>
      <c r="I96" s="19"/>
      <c r="J96" s="20"/>
      <c r="K96" s="37"/>
      <c r="L96" s="135" t="str">
        <f t="shared" si="34"/>
        <v/>
      </c>
      <c r="M96" s="133" t="str">
        <f t="shared" si="37"/>
        <v/>
      </c>
      <c r="N96" s="133" t="str">
        <f t="shared" si="32"/>
        <v/>
      </c>
      <c r="O96" s="97" t="str" cm="1">
        <f t="array" ref="O96">_xlfn.IFS(SUM($E96,$G96,$I96)=0,"",$K96&gt;=time_violations,"",SUM($E96,$G96,$I96)&gt;0,SUM($E96,$G96,$I96))</f>
        <v/>
      </c>
      <c r="P96" t="str">
        <f t="shared" si="33"/>
        <v/>
      </c>
      <c r="AF96" s="97" t="str">
        <f t="shared" ca="1" si="36"/>
        <v/>
      </c>
    </row>
    <row r="97" spans="1:32" ht="15.6" customHeight="1" x14ac:dyDescent="0.25">
      <c r="A97" s="553"/>
      <c r="B97" s="136" t="str" cm="1">
        <f t="array" aca="1" ref="B97" ca="1">IFERROR(_xlfn.IFS(M97="","",K97&gt;=time_violations,0,OR(N97/COUNT(rank)&lt;=percentage_superior,AF97&lt;&gt;""),1),"")</f>
        <v/>
      </c>
      <c r="C97" s="137" t="s">
        <v>834</v>
      </c>
      <c r="D97" s="137" t="str">
        <f>IF(Entries!R96="","",Entries!R96)</f>
        <v/>
      </c>
      <c r="E97" s="21"/>
      <c r="F97" s="22"/>
      <c r="G97" s="21"/>
      <c r="H97" s="22"/>
      <c r="I97" s="21"/>
      <c r="J97" s="22"/>
      <c r="K97" s="37"/>
      <c r="L97" s="135" t="str">
        <f t="shared" si="34"/>
        <v/>
      </c>
      <c r="M97" s="133" t="str">
        <f t="shared" si="37"/>
        <v/>
      </c>
      <c r="N97" s="133" t="str">
        <f t="shared" si="32"/>
        <v/>
      </c>
      <c r="O97" s="97" t="str" cm="1">
        <f t="array" ref="O97">_xlfn.IFS(SUM($E97,$G97,$I97)=0,"",$K97&gt;=time_violations,"",SUM($E97,$G97,$I97)&gt;0,SUM($E97,$G97,$I97))</f>
        <v/>
      </c>
      <c r="P97" t="str">
        <f t="shared" si="33"/>
        <v/>
      </c>
      <c r="AF97" s="97" t="str">
        <f t="shared" ca="1" si="36"/>
        <v/>
      </c>
    </row>
    <row r="98" spans="1:32" ht="15.6" customHeight="1" x14ac:dyDescent="0.25">
      <c r="A98" s="553"/>
      <c r="B98" s="136" t="str" cm="1">
        <f t="array" aca="1" ref="B98" ca="1">IFERROR(_xlfn.IFS(M98="","",K98&gt;=time_violations,0,OR(N98/COUNT(rank)&lt;=percentage_superior,AF98&lt;&gt;""),1),"")</f>
        <v/>
      </c>
      <c r="C98" s="137" t="s">
        <v>842</v>
      </c>
      <c r="D98" s="137" t="str">
        <f>IF(Entries!R97="","",Entries!R97)</f>
        <v/>
      </c>
      <c r="E98" s="21"/>
      <c r="F98" s="22"/>
      <c r="G98" s="21"/>
      <c r="H98" s="22"/>
      <c r="I98" s="21"/>
      <c r="J98" s="22"/>
      <c r="K98" s="37"/>
      <c r="L98" s="135" t="str">
        <f t="shared" si="34"/>
        <v/>
      </c>
      <c r="M98" s="133" t="str">
        <f t="shared" si="37"/>
        <v/>
      </c>
      <c r="N98" s="133" t="str">
        <f t="shared" si="32"/>
        <v/>
      </c>
      <c r="O98" s="97" t="str" cm="1">
        <f t="array" ref="O98">_xlfn.IFS(SUM($E98,$G98,$I98)=0,"",$K98&gt;=time_violations,"",SUM($E98,$G98,$I98)&gt;0,SUM($E98,$G98,$I98))</f>
        <v/>
      </c>
      <c r="P98" t="str">
        <f t="shared" si="33"/>
        <v/>
      </c>
      <c r="AF98" s="97" t="str">
        <f t="shared" ca="1" si="36"/>
        <v/>
      </c>
    </row>
    <row r="99" spans="1:32" ht="15.6" customHeight="1" x14ac:dyDescent="0.25">
      <c r="A99" s="554"/>
      <c r="B99" s="136" t="str" cm="1">
        <f t="array" aca="1" ref="B99" ca="1">IFERROR(_xlfn.IFS(M99="","",K99&gt;=time_violations,0,OR(N99/COUNT(rank)&lt;=percentage_superior,AF99&lt;&gt;""),1),"")</f>
        <v/>
      </c>
      <c r="C99" s="137" t="s">
        <v>850</v>
      </c>
      <c r="D99" s="137" t="str">
        <f>IF(Entries!R98="","",Entries!R98)</f>
        <v/>
      </c>
      <c r="E99" s="21"/>
      <c r="F99" s="22"/>
      <c r="G99" s="21"/>
      <c r="H99" s="22"/>
      <c r="I99" s="21"/>
      <c r="J99" s="22"/>
      <c r="K99" s="37"/>
      <c r="L99" s="135" t="str">
        <f t="shared" si="34"/>
        <v/>
      </c>
      <c r="M99" s="133" t="str">
        <f t="shared" si="37"/>
        <v/>
      </c>
      <c r="N99" s="133" t="str">
        <f t="shared" si="32"/>
        <v/>
      </c>
      <c r="O99" s="97" t="str" cm="1">
        <f t="array" ref="O99">_xlfn.IFS(SUM($E99,$G99,$I99)=0,"",$K99&gt;=time_violations,"",SUM($E99,$G99,$I99)&gt;0,SUM($E99,$G99,$I99))</f>
        <v/>
      </c>
      <c r="P99" t="str">
        <f t="shared" si="33"/>
        <v/>
      </c>
      <c r="AF99" s="97" t="str">
        <f t="shared" ca="1" si="36"/>
        <v/>
      </c>
    </row>
    <row r="100" spans="1:32" ht="15.6" customHeight="1" x14ac:dyDescent="0.25">
      <c r="A100" s="561" t="s">
        <v>49</v>
      </c>
      <c r="B100" s="140" t="str" cm="1">
        <f t="array" aca="1" ref="B100" ca="1">IFERROR(_xlfn.IFS(M100="","",K100&gt;=time_violations,0,OR(N100/COUNT(rank)&lt;=percentage_superior,AF100&lt;&gt;""),1),"")</f>
        <v/>
      </c>
      <c r="C100" s="141" t="s">
        <v>858</v>
      </c>
      <c r="D100" s="141" t="str">
        <f>IF(Entries!R99="","",Entries!R99)</f>
        <v/>
      </c>
      <c r="E100" s="1"/>
      <c r="F100" s="2"/>
      <c r="G100" s="1"/>
      <c r="H100" s="2"/>
      <c r="I100" s="1"/>
      <c r="J100" s="2"/>
      <c r="K100" s="29"/>
      <c r="L100" s="65" t="str">
        <f>IF(SUM($E100,$G100,$I100)=0,"",SUM($E100,$G100,$I100))</f>
        <v/>
      </c>
      <c r="M100" s="64" t="str">
        <f>IF(SUM(F100,H100,J100)&gt;0,SUM(F100,H100,J100),"")</f>
        <v/>
      </c>
      <c r="N100" s="66" t="str">
        <f t="shared" ref="N100:N131" si="38">IFERROR(_xlfn.RANK.EQ($O100, rank,1) + COUNTIFS(rank, $O100,score, "&gt;" &amp;M100),"")</f>
        <v/>
      </c>
      <c r="O100" s="97" t="str" cm="1">
        <f t="array" ref="O100">_xlfn.IFS(SUM($E100,$G100,$I100)=0,"",$K100&gt;=time_violations,"",SUM($E100,$G100,$I100)&gt;0,SUM($E100,$G100,$I100))</f>
        <v/>
      </c>
      <c r="P100" t="str">
        <f t="shared" ref="P100:P131" si="39">IF(K100="","",K100*penalty_points-penalty_points)</f>
        <v/>
      </c>
      <c r="AF100" s="97" t="str">
        <f t="shared" ca="1" si="36"/>
        <v/>
      </c>
    </row>
    <row r="101" spans="1:32" ht="15.6" customHeight="1" x14ac:dyDescent="0.25">
      <c r="A101" s="562"/>
      <c r="B101" s="142" t="str" cm="1">
        <f t="array" aca="1" ref="B101" ca="1">IFERROR(_xlfn.IFS(M101="","",K101&gt;=time_violations,0,OR(N101/COUNT(rank)&lt;=percentage_superior,AF101&lt;&gt;""),1),"")</f>
        <v/>
      </c>
      <c r="C101" s="143" t="s">
        <v>867</v>
      </c>
      <c r="D101" s="143" t="str">
        <f>IF(Entries!R100="","",Entries!R100)</f>
        <v/>
      </c>
      <c r="E101" s="3"/>
      <c r="F101" s="4"/>
      <c r="G101" s="3"/>
      <c r="H101" s="4"/>
      <c r="I101" s="3"/>
      <c r="J101" s="4"/>
      <c r="K101" s="29"/>
      <c r="L101" s="65" t="str">
        <f t="shared" ref="L101:L131" si="40">IF(SUM($E101,$G101,$I101)=0,"",SUM($E101,$G101,$I101))</f>
        <v/>
      </c>
      <c r="M101" s="64" t="str">
        <f t="shared" ref="M101:M106" si="41">IF(SUM(F101,H101,J101)&gt;0,SUM(F101,H101,J101),"")</f>
        <v/>
      </c>
      <c r="N101" s="66" t="str">
        <f t="shared" si="38"/>
        <v/>
      </c>
      <c r="O101" s="97" t="str" cm="1">
        <f t="array" ref="O101">_xlfn.IFS(SUM($E101,$G101,$I101)=0,"",$K101&gt;=time_violations,"",SUM($E101,$G101,$I101)&gt;0,SUM($E101,$G101,$I101))</f>
        <v/>
      </c>
      <c r="P101" t="str">
        <f t="shared" si="39"/>
        <v/>
      </c>
      <c r="AF101" s="97" t="str">
        <f t="shared" ca="1" si="36"/>
        <v/>
      </c>
    </row>
    <row r="102" spans="1:32" ht="15.6" customHeight="1" x14ac:dyDescent="0.25">
      <c r="A102" s="562"/>
      <c r="B102" s="142" t="str" cm="1">
        <f t="array" aca="1" ref="B102" ca="1">IFERROR(_xlfn.IFS(M102="","",K102&gt;=time_violations,0,OR(N102/COUNT(rank)&lt;=percentage_superior,AF102&lt;&gt;""),1),"")</f>
        <v/>
      </c>
      <c r="C102" s="143" t="s">
        <v>875</v>
      </c>
      <c r="D102" s="143" t="str">
        <f>IF(Entries!R101="","",Entries!R101)</f>
        <v/>
      </c>
      <c r="E102" s="3"/>
      <c r="F102" s="4"/>
      <c r="G102" s="3"/>
      <c r="H102" s="4"/>
      <c r="I102" s="3"/>
      <c r="J102" s="4"/>
      <c r="K102" s="29"/>
      <c r="L102" s="65" t="str">
        <f t="shared" si="40"/>
        <v/>
      </c>
      <c r="M102" s="64" t="str">
        <f t="shared" si="41"/>
        <v/>
      </c>
      <c r="N102" s="66" t="str">
        <f t="shared" si="38"/>
        <v/>
      </c>
      <c r="O102" s="97" t="str" cm="1">
        <f t="array" ref="O102">_xlfn.IFS(SUM($E102,$G102,$I102)=0,"",$K102&gt;=time_violations,"",SUM($E102,$G102,$I102)&gt;0,SUM($E102,$G102,$I102))</f>
        <v/>
      </c>
      <c r="P102" t="str">
        <f t="shared" si="39"/>
        <v/>
      </c>
      <c r="AF102" s="97" t="str">
        <f t="shared" ca="1" si="36"/>
        <v/>
      </c>
    </row>
    <row r="103" spans="1:32" ht="15.6" customHeight="1" x14ac:dyDescent="0.25">
      <c r="A103" s="563"/>
      <c r="B103" s="142" t="str" cm="1">
        <f t="array" aca="1" ref="B103" ca="1">IFERROR(_xlfn.IFS(M103="","",K103&gt;=time_violations,0,OR(N103/COUNT(rank)&lt;=percentage_superior,AF103&lt;&gt;""),1),"")</f>
        <v/>
      </c>
      <c r="C103" s="143" t="s">
        <v>883</v>
      </c>
      <c r="D103" s="143" t="str">
        <f>IF(Entries!R102="","",Entries!R102)</f>
        <v/>
      </c>
      <c r="E103" s="3"/>
      <c r="F103" s="4"/>
      <c r="G103" s="3"/>
      <c r="H103" s="4"/>
      <c r="I103" s="3"/>
      <c r="J103" s="4"/>
      <c r="K103" s="29"/>
      <c r="L103" s="65" t="str">
        <f t="shared" si="40"/>
        <v/>
      </c>
      <c r="M103" s="64" t="str">
        <f t="shared" si="41"/>
        <v/>
      </c>
      <c r="N103" s="66" t="str">
        <f t="shared" si="38"/>
        <v/>
      </c>
      <c r="O103" s="97" t="str" cm="1">
        <f t="array" ref="O103">_xlfn.IFS(SUM($E103,$G103,$I103)=0,"",$K103&gt;=time_violations,"",SUM($E103,$G103,$I103)&gt;0,SUM($E103,$G103,$I103))</f>
        <v/>
      </c>
      <c r="P103" t="str">
        <f t="shared" si="39"/>
        <v/>
      </c>
      <c r="AF103" s="97" t="str">
        <f t="shared" ca="1" si="36"/>
        <v/>
      </c>
    </row>
    <row r="104" spans="1:32" ht="15.6" customHeight="1" x14ac:dyDescent="0.25">
      <c r="A104" s="498" t="s">
        <v>50</v>
      </c>
      <c r="B104" s="77" t="str" cm="1">
        <f t="array" aca="1" ref="B104" ca="1">IFERROR(_xlfn.IFS(M104="","",K104&gt;=time_violations,0,OR(N104/COUNT(rank)&lt;=percentage_superior,AF104&lt;&gt;""),1),"")</f>
        <v/>
      </c>
      <c r="C104" s="78" t="s">
        <v>891</v>
      </c>
      <c r="D104" s="78" t="str">
        <f>IF(Entries!R103="","",Entries!R103)</f>
        <v/>
      </c>
      <c r="E104" s="5"/>
      <c r="F104" s="6"/>
      <c r="G104" s="5"/>
      <c r="H104" s="6"/>
      <c r="I104" s="5"/>
      <c r="J104" s="6"/>
      <c r="K104" s="30"/>
      <c r="L104" s="82" t="str">
        <f t="shared" si="40"/>
        <v/>
      </c>
      <c r="M104" s="83" t="str">
        <f t="shared" si="41"/>
        <v/>
      </c>
      <c r="N104" s="84" t="str">
        <f t="shared" si="38"/>
        <v/>
      </c>
      <c r="O104" s="97" t="str" cm="1">
        <f t="array" ref="O104">_xlfn.IFS(SUM($E104,$G104,$I104)=0,"",$K104&gt;=time_violations,"",SUM($E104,$G104,$I104)&gt;0,SUM($E104,$G104,$I104))</f>
        <v/>
      </c>
      <c r="P104" t="str">
        <f t="shared" si="39"/>
        <v/>
      </c>
      <c r="AF104" s="97" t="str">
        <f t="shared" ca="1" si="36"/>
        <v/>
      </c>
    </row>
    <row r="105" spans="1:32" ht="15.6" customHeight="1" x14ac:dyDescent="0.25">
      <c r="A105" s="499"/>
      <c r="B105" s="77" t="str" cm="1">
        <f t="array" aca="1" ref="B105" ca="1">IFERROR(_xlfn.IFS(M105="","",K105&gt;=time_violations,0,OR(N105/COUNT(rank)&lt;=percentage_superior,AF105&lt;&gt;""),1),"")</f>
        <v/>
      </c>
      <c r="C105" s="78" t="s">
        <v>900</v>
      </c>
      <c r="D105" s="78" t="str">
        <f>IF(Entries!R104="","",Entries!R104)</f>
        <v/>
      </c>
      <c r="E105" s="5"/>
      <c r="F105" s="6"/>
      <c r="G105" s="5"/>
      <c r="H105" s="6"/>
      <c r="I105" s="5"/>
      <c r="J105" s="6"/>
      <c r="K105" s="30"/>
      <c r="L105" s="82" t="str">
        <f t="shared" si="40"/>
        <v/>
      </c>
      <c r="M105" s="83" t="str">
        <f t="shared" si="41"/>
        <v/>
      </c>
      <c r="N105" s="84" t="str">
        <f t="shared" si="38"/>
        <v/>
      </c>
      <c r="O105" s="97" t="str" cm="1">
        <f t="array" ref="O105">_xlfn.IFS(SUM($E105,$G105,$I105)=0,"",$K105&gt;=time_violations,"",SUM($E105,$G105,$I105)&gt;0,SUM($E105,$G105,$I105))</f>
        <v/>
      </c>
      <c r="P105" t="str">
        <f t="shared" si="39"/>
        <v/>
      </c>
      <c r="AF105" s="97" t="str">
        <f t="shared" ca="1" si="36"/>
        <v/>
      </c>
    </row>
    <row r="106" spans="1:32" ht="15.6" customHeight="1" x14ac:dyDescent="0.25">
      <c r="A106" s="499"/>
      <c r="B106" s="77" t="str" cm="1">
        <f t="array" aca="1" ref="B106" ca="1">IFERROR(_xlfn.IFS(M106="","",K106&gt;=time_violations,0,OR(N106/COUNT(rank)&lt;=percentage_superior,AF106&lt;&gt;""),1),"")</f>
        <v/>
      </c>
      <c r="C106" s="78" t="s">
        <v>908</v>
      </c>
      <c r="D106" s="78" t="str">
        <f>IF(Entries!R105="","",Entries!R105)</f>
        <v/>
      </c>
      <c r="E106" s="5"/>
      <c r="F106" s="6"/>
      <c r="G106" s="5"/>
      <c r="H106" s="6"/>
      <c r="I106" s="5"/>
      <c r="J106" s="6"/>
      <c r="K106" s="30"/>
      <c r="L106" s="82" t="str">
        <f t="shared" si="40"/>
        <v/>
      </c>
      <c r="M106" s="83" t="str">
        <f t="shared" si="41"/>
        <v/>
      </c>
      <c r="N106" s="84" t="str">
        <f t="shared" si="38"/>
        <v/>
      </c>
      <c r="O106" s="97" t="str" cm="1">
        <f t="array" ref="O106">_xlfn.IFS(SUM($E106,$G106,$I106)=0,"",$K106&gt;=time_violations,"",SUM($E106,$G106,$I106)&gt;0,SUM($E106,$G106,$I106))</f>
        <v/>
      </c>
      <c r="P106" t="str">
        <f t="shared" si="39"/>
        <v/>
      </c>
      <c r="AF106" s="97" t="str">
        <f t="shared" ca="1" si="36"/>
        <v/>
      </c>
    </row>
    <row r="107" spans="1:32" ht="15.6" customHeight="1" x14ac:dyDescent="0.25">
      <c r="A107" s="500"/>
      <c r="B107" s="77" t="str" cm="1">
        <f t="array" aca="1" ref="B107" ca="1">IFERROR(_xlfn.IFS(M107="","",K107&gt;=time_violations,0,OR(N107/COUNT(rank)&lt;=percentage_superior,AF107&lt;&gt;""),1),"")</f>
        <v/>
      </c>
      <c r="C107" s="78" t="s">
        <v>916</v>
      </c>
      <c r="D107" s="78" t="str">
        <f>IF(Entries!R106="","",Entries!R106)</f>
        <v/>
      </c>
      <c r="E107" s="5"/>
      <c r="F107" s="6"/>
      <c r="G107" s="5"/>
      <c r="H107" s="6"/>
      <c r="I107" s="5"/>
      <c r="J107" s="6"/>
      <c r="K107" s="30"/>
      <c r="L107" s="82" t="str">
        <f t="shared" si="40"/>
        <v/>
      </c>
      <c r="M107" s="83" t="str">
        <f>IF(SUM(F107,H107,J107)&gt;0,SUM(F107,H107,J107),"")</f>
        <v/>
      </c>
      <c r="N107" s="84" t="str">
        <f t="shared" si="38"/>
        <v/>
      </c>
      <c r="O107" s="97" t="str" cm="1">
        <f t="array" ref="O107">_xlfn.IFS(SUM($E107,$G107,$I107)=0,"",$K107&gt;=time_violations,"",SUM($E107,$G107,$I107)&gt;0,SUM($E107,$G107,$I107))</f>
        <v/>
      </c>
      <c r="P107" t="str">
        <f t="shared" si="39"/>
        <v/>
      </c>
      <c r="AF107" s="97" t="str">
        <f t="shared" ca="1" si="36"/>
        <v/>
      </c>
    </row>
    <row r="108" spans="1:32" ht="15.6" customHeight="1" x14ac:dyDescent="0.25">
      <c r="A108" s="507" t="s">
        <v>51</v>
      </c>
      <c r="B108" s="87" t="str" cm="1">
        <f t="array" aca="1" ref="B108" ca="1">IFERROR(_xlfn.IFS(M108="","",K108&gt;=time_violations,0,OR(N108/COUNT(rank)&lt;=percentage_superior,AF108&lt;&gt;""),1),"")</f>
        <v/>
      </c>
      <c r="C108" s="88" t="s">
        <v>924</v>
      </c>
      <c r="D108" s="88" t="str">
        <f>IF(Entries!R107="","",Entries!R107)</f>
        <v/>
      </c>
      <c r="E108" s="7"/>
      <c r="F108" s="8"/>
      <c r="G108" s="7"/>
      <c r="H108" s="8"/>
      <c r="I108" s="7"/>
      <c r="J108" s="8"/>
      <c r="K108" s="31"/>
      <c r="L108" s="92" t="str">
        <f t="shared" si="40"/>
        <v/>
      </c>
      <c r="M108" s="93" t="str">
        <f t="shared" ref="M108:M131" si="42">IF(SUM(F108,H108,J108)&gt;0,SUM(F108,H108,J108),"")</f>
        <v/>
      </c>
      <c r="N108" s="94" t="str">
        <f t="shared" si="38"/>
        <v/>
      </c>
      <c r="O108" s="97" t="str" cm="1">
        <f t="array" ref="O108">_xlfn.IFS(SUM($E108,$G108,$I108)=0,"",$K108&gt;=time_violations,"",SUM($E108,$G108,$I108)&gt;0,SUM($E108,$G108,$I108))</f>
        <v/>
      </c>
      <c r="P108" t="str">
        <f t="shared" si="39"/>
        <v/>
      </c>
      <c r="AF108" s="97" t="str">
        <f t="shared" ca="1" si="36"/>
        <v/>
      </c>
    </row>
    <row r="109" spans="1:32" ht="15.6" customHeight="1" x14ac:dyDescent="0.25">
      <c r="A109" s="508"/>
      <c r="B109" s="87" t="str" cm="1">
        <f t="array" aca="1" ref="B109" ca="1">IFERROR(_xlfn.IFS(M109="","",K109&gt;=time_violations,0,OR(N109/COUNT(rank)&lt;=percentage_superior,AF109&lt;&gt;""),1),"")</f>
        <v/>
      </c>
      <c r="C109" s="88" t="s">
        <v>933</v>
      </c>
      <c r="D109" s="88" t="str">
        <f>IF(Entries!R108="","",Entries!R108)</f>
        <v/>
      </c>
      <c r="E109" s="7"/>
      <c r="F109" s="8"/>
      <c r="G109" s="7"/>
      <c r="H109" s="8"/>
      <c r="I109" s="7"/>
      <c r="J109" s="8"/>
      <c r="K109" s="31"/>
      <c r="L109" s="92" t="str">
        <f t="shared" si="40"/>
        <v/>
      </c>
      <c r="M109" s="93" t="str">
        <f t="shared" si="42"/>
        <v/>
      </c>
      <c r="N109" s="94" t="str">
        <f t="shared" si="38"/>
        <v/>
      </c>
      <c r="O109" s="97" t="str" cm="1">
        <f t="array" ref="O109">_xlfn.IFS(SUM($E109,$G109,$I109)=0,"",$K109&gt;=time_violations,"",SUM($E109,$G109,$I109)&gt;0,SUM($E109,$G109,$I109))</f>
        <v/>
      </c>
      <c r="P109" t="str">
        <f t="shared" si="39"/>
        <v/>
      </c>
      <c r="AF109" s="97" t="str">
        <f t="shared" ca="1" si="36"/>
        <v/>
      </c>
    </row>
    <row r="110" spans="1:32" ht="15.6" customHeight="1" x14ac:dyDescent="0.25">
      <c r="A110" s="508"/>
      <c r="B110" s="87" t="str" cm="1">
        <f t="array" aca="1" ref="B110" ca="1">IFERROR(_xlfn.IFS(M110="","",K110&gt;=time_violations,0,OR(N110/COUNT(rank)&lt;=percentage_superior,AF110&lt;&gt;""),1),"")</f>
        <v/>
      </c>
      <c r="C110" s="88" t="s">
        <v>941</v>
      </c>
      <c r="D110" s="88" t="str">
        <f>IF(Entries!R109="","",Entries!R109)</f>
        <v/>
      </c>
      <c r="E110" s="7"/>
      <c r="F110" s="8"/>
      <c r="G110" s="7"/>
      <c r="H110" s="8"/>
      <c r="I110" s="7"/>
      <c r="J110" s="8"/>
      <c r="K110" s="31"/>
      <c r="L110" s="92" t="str">
        <f t="shared" si="40"/>
        <v/>
      </c>
      <c r="M110" s="93" t="str">
        <f t="shared" si="42"/>
        <v/>
      </c>
      <c r="N110" s="94" t="str">
        <f t="shared" si="38"/>
        <v/>
      </c>
      <c r="O110" s="97" t="str" cm="1">
        <f t="array" ref="O110">_xlfn.IFS(SUM($E110,$G110,$I110)=0,"",$K110&gt;=time_violations,"",SUM($E110,$G110,$I110)&gt;0,SUM($E110,$G110,$I110))</f>
        <v/>
      </c>
      <c r="P110" t="str">
        <f t="shared" si="39"/>
        <v/>
      </c>
      <c r="AF110" s="97" t="str">
        <f t="shared" ca="1" si="36"/>
        <v/>
      </c>
    </row>
    <row r="111" spans="1:32" ht="15.6" customHeight="1" x14ac:dyDescent="0.25">
      <c r="A111" s="509"/>
      <c r="B111" s="87" t="str" cm="1">
        <f t="array" aca="1" ref="B111" ca="1">IFERROR(_xlfn.IFS(M111="","",K111&gt;=time_violations,0,OR(N111/COUNT(rank)&lt;=percentage_superior,AF111&lt;&gt;""),1),"")</f>
        <v/>
      </c>
      <c r="C111" s="88" t="s">
        <v>949</v>
      </c>
      <c r="D111" s="88" t="str">
        <f>IF(Entries!R110="","",Entries!R110)</f>
        <v/>
      </c>
      <c r="E111" s="7"/>
      <c r="F111" s="8"/>
      <c r="G111" s="7"/>
      <c r="H111" s="8"/>
      <c r="I111" s="7"/>
      <c r="J111" s="8"/>
      <c r="K111" s="31"/>
      <c r="L111" s="92" t="str">
        <f t="shared" si="40"/>
        <v/>
      </c>
      <c r="M111" s="93" t="str">
        <f t="shared" si="42"/>
        <v/>
      </c>
      <c r="N111" s="93" t="str">
        <f t="shared" si="38"/>
        <v/>
      </c>
      <c r="O111" s="97" t="str" cm="1">
        <f t="array" ref="O111">_xlfn.IFS(SUM($E111,$G111,$I111)=0,"",$K111&gt;=time_violations,"",SUM($E111,$G111,$I111)&gt;0,SUM($E111,$G111,$I111))</f>
        <v/>
      </c>
      <c r="P111" t="str">
        <f t="shared" si="39"/>
        <v/>
      </c>
      <c r="AF111" s="97" t="str">
        <f t="shared" ca="1" si="36"/>
        <v/>
      </c>
    </row>
    <row r="112" spans="1:32" ht="15.6" customHeight="1" x14ac:dyDescent="0.25">
      <c r="A112" s="516" t="s">
        <v>52</v>
      </c>
      <c r="B112" s="98" t="str" cm="1">
        <f t="array" aca="1" ref="B112" ca="1">IFERROR(_xlfn.IFS(M112="","",K112&gt;=time_violations,0,OR(N112/COUNT(rank)&lt;=percentage_superior,AF112&lt;&gt;""),1),"")</f>
        <v/>
      </c>
      <c r="C112" s="99" t="s">
        <v>957</v>
      </c>
      <c r="D112" s="99" t="str">
        <f>IF(Entries!R111="","",Entries!R111)</f>
        <v/>
      </c>
      <c r="E112" s="9"/>
      <c r="F112" s="10"/>
      <c r="G112" s="9"/>
      <c r="H112" s="10"/>
      <c r="I112" s="9"/>
      <c r="J112" s="10"/>
      <c r="K112" s="32"/>
      <c r="L112" s="103" t="str">
        <f t="shared" si="40"/>
        <v/>
      </c>
      <c r="M112" s="104" t="str">
        <f t="shared" si="42"/>
        <v/>
      </c>
      <c r="N112" s="104" t="str">
        <f t="shared" si="38"/>
        <v/>
      </c>
      <c r="O112" s="97" t="str" cm="1">
        <f t="array" ref="O112">_xlfn.IFS(SUM($E112,$G112,$I112)=0,"",$K112&gt;=time_violations,"",SUM($E112,$G112,$I112)&gt;0,SUM($E112,$G112,$I112))</f>
        <v/>
      </c>
      <c r="P112" t="str">
        <f t="shared" si="39"/>
        <v/>
      </c>
      <c r="AF112" s="97" t="str">
        <f t="shared" ca="1" si="36"/>
        <v/>
      </c>
    </row>
    <row r="113" spans="1:32" ht="15.6" customHeight="1" x14ac:dyDescent="0.25">
      <c r="A113" s="517"/>
      <c r="B113" s="98" t="str" cm="1">
        <f t="array" aca="1" ref="B113" ca="1">IFERROR(_xlfn.IFS(M113="","",K113&gt;=time_violations,0,OR(N113/COUNT(rank)&lt;=percentage_superior,AF113&lt;&gt;""),1),"")</f>
        <v/>
      </c>
      <c r="C113" s="99" t="s">
        <v>966</v>
      </c>
      <c r="D113" s="99" t="str">
        <f>IF(Entries!R112="","",Entries!R112)</f>
        <v/>
      </c>
      <c r="E113" s="9"/>
      <c r="F113" s="10"/>
      <c r="G113" s="9"/>
      <c r="H113" s="10"/>
      <c r="I113" s="9"/>
      <c r="J113" s="10"/>
      <c r="K113" s="32"/>
      <c r="L113" s="103" t="str">
        <f t="shared" si="40"/>
        <v/>
      </c>
      <c r="M113" s="104" t="str">
        <f t="shared" si="42"/>
        <v/>
      </c>
      <c r="N113" s="104" t="str">
        <f t="shared" si="38"/>
        <v/>
      </c>
      <c r="O113" s="97" t="str" cm="1">
        <f t="array" ref="O113">_xlfn.IFS(SUM($E113,$G113,$I113)=0,"",$K113&gt;=time_violations,"",SUM($E113,$G113,$I113)&gt;0,SUM($E113,$G113,$I113))</f>
        <v/>
      </c>
      <c r="P113" t="str">
        <f t="shared" si="39"/>
        <v/>
      </c>
      <c r="AF113" s="97" t="str">
        <f t="shared" ca="1" si="36"/>
        <v/>
      </c>
    </row>
    <row r="114" spans="1:32" ht="15.6" customHeight="1" x14ac:dyDescent="0.25">
      <c r="A114" s="517"/>
      <c r="B114" s="98" t="str" cm="1">
        <f t="array" aca="1" ref="B114" ca="1">IFERROR(_xlfn.IFS(M114="","",K114&gt;=time_violations,0,OR(N114/COUNT(rank)&lt;=percentage_superior,AF114&lt;&gt;""),1),"")</f>
        <v/>
      </c>
      <c r="C114" s="99" t="s">
        <v>974</v>
      </c>
      <c r="D114" s="99" t="str">
        <f>IF(Entries!R113="","",Entries!R113)</f>
        <v/>
      </c>
      <c r="E114" s="9"/>
      <c r="F114" s="10"/>
      <c r="G114" s="9"/>
      <c r="H114" s="10"/>
      <c r="I114" s="9"/>
      <c r="J114" s="10"/>
      <c r="K114" s="32"/>
      <c r="L114" s="103" t="str">
        <f t="shared" si="40"/>
        <v/>
      </c>
      <c r="M114" s="104" t="str">
        <f t="shared" si="42"/>
        <v/>
      </c>
      <c r="N114" s="104" t="str">
        <f t="shared" si="38"/>
        <v/>
      </c>
      <c r="O114" s="97" t="str" cm="1">
        <f t="array" ref="O114">_xlfn.IFS(SUM($E114,$G114,$I114)=0,"",$K114&gt;=time_violations,"",SUM($E114,$G114,$I114)&gt;0,SUM($E114,$G114,$I114))</f>
        <v/>
      </c>
      <c r="P114" t="str">
        <f t="shared" si="39"/>
        <v/>
      </c>
      <c r="AF114" s="97" t="str">
        <f t="shared" ca="1" si="36"/>
        <v/>
      </c>
    </row>
    <row r="115" spans="1:32" ht="15.6" customHeight="1" x14ac:dyDescent="0.25">
      <c r="A115" s="518"/>
      <c r="B115" s="98" t="str" cm="1">
        <f t="array" aca="1" ref="B115" ca="1">IFERROR(_xlfn.IFS(M115="","",K115&gt;=time_violations,0,OR(N115/COUNT(rank)&lt;=percentage_superior,AF115&lt;&gt;""),1),"")</f>
        <v/>
      </c>
      <c r="C115" s="99" t="s">
        <v>982</v>
      </c>
      <c r="D115" s="99" t="str">
        <f>IF(Entries!R114="","",Entries!R114)</f>
        <v/>
      </c>
      <c r="E115" s="9"/>
      <c r="F115" s="10"/>
      <c r="G115" s="9"/>
      <c r="H115" s="10"/>
      <c r="I115" s="9"/>
      <c r="J115" s="10"/>
      <c r="K115" s="32"/>
      <c r="L115" s="103" t="str">
        <f t="shared" si="40"/>
        <v/>
      </c>
      <c r="M115" s="104" t="str">
        <f t="shared" si="42"/>
        <v/>
      </c>
      <c r="N115" s="104" t="str">
        <f t="shared" si="38"/>
        <v/>
      </c>
      <c r="O115" s="97" t="str" cm="1">
        <f t="array" ref="O115">_xlfn.IFS(SUM($E115,$G115,$I115)=0,"",$K115&gt;=time_violations,"",SUM($E115,$G115,$I115)&gt;0,SUM($E115,$G115,$I115))</f>
        <v/>
      </c>
      <c r="P115" t="str">
        <f t="shared" si="39"/>
        <v/>
      </c>
      <c r="AF115" s="97" t="str">
        <f t="shared" ca="1" si="36"/>
        <v/>
      </c>
    </row>
    <row r="116" spans="1:32" ht="15.6" customHeight="1" x14ac:dyDescent="0.25">
      <c r="A116" s="525" t="s">
        <v>53</v>
      </c>
      <c r="B116" s="105" t="str" cm="1">
        <f t="array" aca="1" ref="B116" ca="1">IFERROR(_xlfn.IFS(M116="","",K116&gt;=time_violations,0,OR(N116/COUNT(rank)&lt;=percentage_superior,AF116&lt;&gt;""),1),"")</f>
        <v/>
      </c>
      <c r="C116" s="106" t="s">
        <v>990</v>
      </c>
      <c r="D116" s="106" t="str">
        <f>IF(Entries!R115="","",Entries!R115)</f>
        <v/>
      </c>
      <c r="E116" s="11"/>
      <c r="F116" s="12"/>
      <c r="G116" s="11"/>
      <c r="H116" s="12"/>
      <c r="I116" s="11"/>
      <c r="J116" s="12"/>
      <c r="K116" s="33"/>
      <c r="L116" s="110" t="str">
        <f t="shared" si="40"/>
        <v/>
      </c>
      <c r="M116" s="111" t="str">
        <f t="shared" si="42"/>
        <v/>
      </c>
      <c r="N116" s="111" t="str">
        <f t="shared" si="38"/>
        <v/>
      </c>
      <c r="O116" s="97" t="str" cm="1">
        <f t="array" ref="O116">_xlfn.IFS(SUM($E116,$G116,$I116)=0,"",$K116&gt;=time_violations,"",SUM($E116,$G116,$I116)&gt;0,SUM($E116,$G116,$I116))</f>
        <v/>
      </c>
      <c r="P116" t="str">
        <f t="shared" si="39"/>
        <v/>
      </c>
      <c r="AF116" s="97" t="str">
        <f t="shared" ca="1" si="36"/>
        <v/>
      </c>
    </row>
    <row r="117" spans="1:32" ht="15.6" customHeight="1" x14ac:dyDescent="0.25">
      <c r="A117" s="526"/>
      <c r="B117" s="105" t="str" cm="1">
        <f t="array" aca="1" ref="B117" ca="1">IFERROR(_xlfn.IFS(M117="","",K117&gt;=time_violations,0,OR(N117/COUNT(rank)&lt;=percentage_superior,AF117&lt;&gt;""),1),"")</f>
        <v/>
      </c>
      <c r="C117" s="106" t="s">
        <v>999</v>
      </c>
      <c r="D117" s="106" t="str">
        <f>IF(Entries!R116="","",Entries!R116)</f>
        <v/>
      </c>
      <c r="E117" s="11"/>
      <c r="F117" s="12"/>
      <c r="G117" s="11"/>
      <c r="H117" s="12"/>
      <c r="I117" s="11"/>
      <c r="J117" s="12"/>
      <c r="K117" s="33"/>
      <c r="L117" s="110" t="str">
        <f t="shared" si="40"/>
        <v/>
      </c>
      <c r="M117" s="111" t="str">
        <f t="shared" si="42"/>
        <v/>
      </c>
      <c r="N117" s="111" t="str">
        <f t="shared" si="38"/>
        <v/>
      </c>
      <c r="O117" s="97" t="str" cm="1">
        <f t="array" ref="O117">_xlfn.IFS(SUM($E117,$G117,$I117)=0,"",$K117&gt;=time_violations,"",SUM($E117,$G117,$I117)&gt;0,SUM($E117,$G117,$I117))</f>
        <v/>
      </c>
      <c r="P117" t="str">
        <f t="shared" si="39"/>
        <v/>
      </c>
      <c r="AF117" s="97" t="str">
        <f t="shared" ca="1" si="36"/>
        <v/>
      </c>
    </row>
    <row r="118" spans="1:32" ht="15.6" customHeight="1" x14ac:dyDescent="0.25">
      <c r="A118" s="526"/>
      <c r="B118" s="105" t="str" cm="1">
        <f t="array" aca="1" ref="B118" ca="1">IFERROR(_xlfn.IFS(M118="","",K118&gt;=time_violations,0,OR(N118/COUNT(rank)&lt;=percentage_superior,AF118&lt;&gt;""),1),"")</f>
        <v/>
      </c>
      <c r="C118" s="106" t="s">
        <v>1007</v>
      </c>
      <c r="D118" s="106" t="str">
        <f>IF(Entries!R117="","",Entries!R117)</f>
        <v/>
      </c>
      <c r="E118" s="11"/>
      <c r="F118" s="12"/>
      <c r="G118" s="11"/>
      <c r="H118" s="12"/>
      <c r="I118" s="11"/>
      <c r="J118" s="12"/>
      <c r="K118" s="33"/>
      <c r="L118" s="110" t="str">
        <f t="shared" si="40"/>
        <v/>
      </c>
      <c r="M118" s="111" t="str">
        <f t="shared" si="42"/>
        <v/>
      </c>
      <c r="N118" s="111" t="str">
        <f t="shared" si="38"/>
        <v/>
      </c>
      <c r="O118" s="97" t="str" cm="1">
        <f t="array" ref="O118">_xlfn.IFS(SUM($E118,$G118,$I118)=0,"",$K118&gt;=time_violations,"",SUM($E118,$G118,$I118)&gt;0,SUM($E118,$G118,$I118))</f>
        <v/>
      </c>
      <c r="P118" t="str">
        <f t="shared" si="39"/>
        <v/>
      </c>
      <c r="AF118" s="97" t="str">
        <f t="shared" ca="1" si="36"/>
        <v/>
      </c>
    </row>
    <row r="119" spans="1:32" ht="15.6" customHeight="1" x14ac:dyDescent="0.25">
      <c r="A119" s="527"/>
      <c r="B119" s="105" t="str" cm="1">
        <f t="array" aca="1" ref="B119" ca="1">IFERROR(_xlfn.IFS(M119="","",K119&gt;=time_violations,0,OR(N119/COUNT(rank)&lt;=percentage_superior,AF119&lt;&gt;""),1),"")</f>
        <v/>
      </c>
      <c r="C119" s="106" t="s">
        <v>1015</v>
      </c>
      <c r="D119" s="106" t="str">
        <f>IF(Entries!R118="","",Entries!R118)</f>
        <v/>
      </c>
      <c r="E119" s="11"/>
      <c r="F119" s="12"/>
      <c r="G119" s="11"/>
      <c r="H119" s="12"/>
      <c r="I119" s="11"/>
      <c r="J119" s="12"/>
      <c r="K119" s="33"/>
      <c r="L119" s="110" t="str">
        <f t="shared" si="40"/>
        <v/>
      </c>
      <c r="M119" s="111" t="str">
        <f t="shared" si="42"/>
        <v/>
      </c>
      <c r="N119" s="111" t="str">
        <f t="shared" si="38"/>
        <v/>
      </c>
      <c r="O119" s="97" t="str" cm="1">
        <f t="array" ref="O119">_xlfn.IFS(SUM($E119,$G119,$I119)=0,"",$K119&gt;=time_violations,"",SUM($E119,$G119,$I119)&gt;0,SUM($E119,$G119,$I119))</f>
        <v/>
      </c>
      <c r="P119" t="str">
        <f t="shared" si="39"/>
        <v/>
      </c>
      <c r="AF119" s="97" t="str">
        <f t="shared" ca="1" si="36"/>
        <v/>
      </c>
    </row>
    <row r="120" spans="1:32" ht="15.6" customHeight="1" x14ac:dyDescent="0.25">
      <c r="A120" s="534" t="s">
        <v>54</v>
      </c>
      <c r="B120" s="112" t="str" cm="1">
        <f t="array" aca="1" ref="B120" ca="1">IFERROR(_xlfn.IFS(M120="","",K120&gt;=time_violations,0,OR(N120/COUNT(rank)&lt;=percentage_superior,AF120&lt;&gt;""),1),"")</f>
        <v/>
      </c>
      <c r="C120" s="113" t="s">
        <v>1023</v>
      </c>
      <c r="D120" s="113" t="str">
        <f>IF(Entries!R119="","",Entries!R119)</f>
        <v/>
      </c>
      <c r="E120" s="13"/>
      <c r="F120" s="14"/>
      <c r="G120" s="13"/>
      <c r="H120" s="14"/>
      <c r="I120" s="13"/>
      <c r="J120" s="14"/>
      <c r="K120" s="34"/>
      <c r="L120" s="117" t="str">
        <f t="shared" si="40"/>
        <v/>
      </c>
      <c r="M120" s="118" t="str">
        <f t="shared" si="42"/>
        <v/>
      </c>
      <c r="N120" s="118" t="str">
        <f t="shared" si="38"/>
        <v/>
      </c>
      <c r="O120" s="97" t="str" cm="1">
        <f t="array" ref="O120">_xlfn.IFS(SUM($E120,$G120,$I120)=0,"",$K120&gt;=time_violations,"",SUM($E120,$G120,$I120)&gt;0,SUM($E120,$G120,$I120))</f>
        <v/>
      </c>
      <c r="P120" t="str">
        <f t="shared" si="39"/>
        <v/>
      </c>
      <c r="AF120" s="97" t="str">
        <f t="shared" ca="1" si="36"/>
        <v/>
      </c>
    </row>
    <row r="121" spans="1:32" ht="15.6" customHeight="1" x14ac:dyDescent="0.25">
      <c r="A121" s="535"/>
      <c r="B121" s="112" t="str" cm="1">
        <f t="array" aca="1" ref="B121" ca="1">IFERROR(_xlfn.IFS(M121="","",K121&gt;=time_violations,0,OR(N121/COUNT(rank)&lt;=percentage_superior,AF121&lt;&gt;""),1),"")</f>
        <v/>
      </c>
      <c r="C121" s="113" t="s">
        <v>1032</v>
      </c>
      <c r="D121" s="113" t="str">
        <f>IF(Entries!R120="","",Entries!R120)</f>
        <v/>
      </c>
      <c r="E121" s="13"/>
      <c r="F121" s="14"/>
      <c r="G121" s="13"/>
      <c r="H121" s="14"/>
      <c r="I121" s="13"/>
      <c r="J121" s="14"/>
      <c r="K121" s="34"/>
      <c r="L121" s="117" t="str">
        <f t="shared" si="40"/>
        <v/>
      </c>
      <c r="M121" s="118" t="str">
        <f t="shared" si="42"/>
        <v/>
      </c>
      <c r="N121" s="118" t="str">
        <f t="shared" si="38"/>
        <v/>
      </c>
      <c r="O121" s="97" t="str" cm="1">
        <f t="array" ref="O121">_xlfn.IFS(SUM($E121,$G121,$I121)=0,"",$K121&gt;=time_violations,"",SUM($E121,$G121,$I121)&gt;0,SUM($E121,$G121,$I121))</f>
        <v/>
      </c>
      <c r="P121" t="str">
        <f t="shared" si="39"/>
        <v/>
      </c>
      <c r="AF121" s="97" t="str">
        <f t="shared" ca="1" si="36"/>
        <v/>
      </c>
    </row>
    <row r="122" spans="1:32" ht="15.6" customHeight="1" x14ac:dyDescent="0.25">
      <c r="A122" s="535"/>
      <c r="B122" s="112" t="str" cm="1">
        <f t="array" aca="1" ref="B122" ca="1">IFERROR(_xlfn.IFS(M122="","",K122&gt;=time_violations,0,OR(N122/COUNT(rank)&lt;=percentage_superior,AF122&lt;&gt;""),1),"")</f>
        <v/>
      </c>
      <c r="C122" s="113" t="s">
        <v>1040</v>
      </c>
      <c r="D122" s="113" t="str">
        <f>IF(Entries!R121="","",Entries!R121)</f>
        <v/>
      </c>
      <c r="E122" s="13"/>
      <c r="F122" s="14"/>
      <c r="G122" s="13"/>
      <c r="H122" s="14"/>
      <c r="I122" s="13"/>
      <c r="J122" s="14"/>
      <c r="K122" s="34"/>
      <c r="L122" s="117" t="str">
        <f t="shared" si="40"/>
        <v/>
      </c>
      <c r="M122" s="118" t="str">
        <f t="shared" si="42"/>
        <v/>
      </c>
      <c r="N122" s="118" t="str">
        <f t="shared" si="38"/>
        <v/>
      </c>
      <c r="O122" s="97" t="str" cm="1">
        <f t="array" ref="O122">_xlfn.IFS(SUM($E122,$G122,$I122)=0,"",$K122&gt;=time_violations,"",SUM($E122,$G122,$I122)&gt;0,SUM($E122,$G122,$I122))</f>
        <v/>
      </c>
      <c r="P122" t="str">
        <f t="shared" si="39"/>
        <v/>
      </c>
      <c r="AF122" s="97" t="str">
        <f t="shared" ca="1" si="36"/>
        <v/>
      </c>
    </row>
    <row r="123" spans="1:32" ht="15.6" customHeight="1" x14ac:dyDescent="0.25">
      <c r="A123" s="536"/>
      <c r="B123" s="119" t="str" cm="1">
        <f t="array" aca="1" ref="B123" ca="1">IFERROR(_xlfn.IFS(M123="","",K123&gt;=time_violations,0,OR(N123/COUNT(rank)&lt;=percentage_superior,AF123&lt;&gt;""),1),"")</f>
        <v/>
      </c>
      <c r="C123" s="120" t="s">
        <v>1048</v>
      </c>
      <c r="D123" s="120" t="str">
        <f>IF(Entries!R122="","",Entries!R122)</f>
        <v/>
      </c>
      <c r="E123" s="15"/>
      <c r="F123" s="16"/>
      <c r="G123" s="15"/>
      <c r="H123" s="16"/>
      <c r="I123" s="15"/>
      <c r="J123" s="16"/>
      <c r="K123" s="35"/>
      <c r="L123" s="117" t="str">
        <f t="shared" si="40"/>
        <v/>
      </c>
      <c r="M123" s="118" t="str">
        <f t="shared" si="42"/>
        <v/>
      </c>
      <c r="N123" s="118" t="str">
        <f t="shared" si="38"/>
        <v/>
      </c>
      <c r="O123" s="97" t="str" cm="1">
        <f t="array" ref="O123">_xlfn.IFS(SUM($E123,$G123,$I123)=0,"",$K123&gt;=time_violations,"",SUM($E123,$G123,$I123)&gt;0,SUM($E123,$G123,$I123))</f>
        <v/>
      </c>
      <c r="P123" t="str">
        <f t="shared" si="39"/>
        <v/>
      </c>
      <c r="AF123" s="97" t="str">
        <f t="shared" ca="1" si="36"/>
        <v/>
      </c>
    </row>
    <row r="124" spans="1:32" ht="15.6" customHeight="1" x14ac:dyDescent="0.25">
      <c r="A124" s="543" t="s">
        <v>55</v>
      </c>
      <c r="B124" s="124" t="str" cm="1">
        <f t="array" aca="1" ref="B124" ca="1">IFERROR(_xlfn.IFS(M124="","",K124&gt;=time_violations,0,OR(N124/COUNT(rank)&lt;=percentage_superior,AF124&lt;&gt;""),1),"")</f>
        <v/>
      </c>
      <c r="C124" s="188" t="s">
        <v>1056</v>
      </c>
      <c r="D124" s="149" t="str">
        <f>IF(Entries!R123="","",Entries!R123)</f>
        <v/>
      </c>
      <c r="E124" s="17"/>
      <c r="F124" s="18"/>
      <c r="G124" s="17"/>
      <c r="H124" s="18"/>
      <c r="I124" s="17"/>
      <c r="J124" s="18"/>
      <c r="K124" s="192"/>
      <c r="L124" s="129" t="str">
        <f t="shared" si="40"/>
        <v/>
      </c>
      <c r="M124" s="130" t="str">
        <f t="shared" si="42"/>
        <v/>
      </c>
      <c r="N124" s="130" t="str">
        <f t="shared" si="38"/>
        <v/>
      </c>
      <c r="O124" s="97" t="str" cm="1">
        <f t="array" ref="O124">_xlfn.IFS(SUM($E124,$G124,$I124)=0,"",$K124&gt;=time_violations,"",SUM($E124,$G124,$I124)&gt;0,SUM($E124,$G124,$I124))</f>
        <v/>
      </c>
      <c r="P124" t="str">
        <f t="shared" si="39"/>
        <v/>
      </c>
      <c r="AF124" s="97" t="str">
        <f t="shared" ca="1" si="36"/>
        <v/>
      </c>
    </row>
    <row r="125" spans="1:32" ht="15.6" customHeight="1" x14ac:dyDescent="0.25">
      <c r="A125" s="544"/>
      <c r="B125" s="124" t="str" cm="1">
        <f t="array" aca="1" ref="B125" ca="1">IFERROR(_xlfn.IFS(M125="","",K125&gt;=time_violations,0,OR(N125/COUNT(rank)&lt;=percentage_superior,AF125&lt;&gt;""),1),"")</f>
        <v/>
      </c>
      <c r="C125" s="188" t="s">
        <v>1065</v>
      </c>
      <c r="D125" s="149" t="str">
        <f>IF(Entries!R124="","",Entries!R124)</f>
        <v/>
      </c>
      <c r="E125" s="17"/>
      <c r="F125" s="18"/>
      <c r="G125" s="17"/>
      <c r="H125" s="18"/>
      <c r="I125" s="17"/>
      <c r="J125" s="18"/>
      <c r="K125" s="36"/>
      <c r="L125" s="129" t="str">
        <f t="shared" si="40"/>
        <v/>
      </c>
      <c r="M125" s="130" t="str">
        <f t="shared" si="42"/>
        <v/>
      </c>
      <c r="N125" s="130" t="str">
        <f t="shared" si="38"/>
        <v/>
      </c>
      <c r="O125" s="97" t="str" cm="1">
        <f t="array" ref="O125">_xlfn.IFS(SUM($E125,$G125,$I125)=0,"",$K125&gt;=time_violations,"",SUM($E125,$G125,$I125)&gt;0,SUM($E125,$G125,$I125))</f>
        <v/>
      </c>
      <c r="P125" t="str">
        <f t="shared" si="39"/>
        <v/>
      </c>
      <c r="AF125" s="97" t="str">
        <f t="shared" ca="1" si="36"/>
        <v/>
      </c>
    </row>
    <row r="126" spans="1:32" ht="15.6" customHeight="1" x14ac:dyDescent="0.25">
      <c r="A126" s="544"/>
      <c r="B126" s="124" t="str" cm="1">
        <f t="array" aca="1" ref="B126" ca="1">IFERROR(_xlfn.IFS(M126="","",K126&gt;=time_violations,0,OR(N126/COUNT(rank)&lt;=percentage_superior,AF126&lt;&gt;""),1),"")</f>
        <v/>
      </c>
      <c r="C126" s="188" t="s">
        <v>1073</v>
      </c>
      <c r="D126" s="149" t="str">
        <f>IF(Entries!R125="","",Entries!R125)</f>
        <v/>
      </c>
      <c r="E126" s="17"/>
      <c r="F126" s="18"/>
      <c r="G126" s="17"/>
      <c r="H126" s="18"/>
      <c r="I126" s="17"/>
      <c r="J126" s="18"/>
      <c r="K126" s="36"/>
      <c r="L126" s="129" t="str">
        <f t="shared" si="40"/>
        <v/>
      </c>
      <c r="M126" s="130" t="str">
        <f t="shared" si="42"/>
        <v/>
      </c>
      <c r="N126" s="130" t="str">
        <f t="shared" si="38"/>
        <v/>
      </c>
      <c r="O126" s="97" t="str" cm="1">
        <f t="array" ref="O126">_xlfn.IFS(SUM($E126,$G126,$I126)=0,"",$K126&gt;=time_violations,"",SUM($E126,$G126,$I126)&gt;0,SUM($E126,$G126,$I126))</f>
        <v/>
      </c>
      <c r="P126" t="str">
        <f t="shared" si="39"/>
        <v/>
      </c>
      <c r="AF126" s="97" t="str">
        <f t="shared" ca="1" si="36"/>
        <v/>
      </c>
    </row>
    <row r="127" spans="1:32" ht="15.6" customHeight="1" x14ac:dyDescent="0.25">
      <c r="A127" s="545"/>
      <c r="B127" s="124" t="str" cm="1">
        <f t="array" aca="1" ref="B127" ca="1">IFERROR(_xlfn.IFS(M127="","",K127&gt;=time_violations,0,OR(N127/COUNT(rank)&lt;=percentage_superior,AF127&lt;&gt;""),1),"")</f>
        <v/>
      </c>
      <c r="C127" s="188" t="s">
        <v>1081</v>
      </c>
      <c r="D127" s="125" t="str">
        <f>IF(Entries!R126="","",Entries!R126)</f>
        <v/>
      </c>
      <c r="E127" s="17"/>
      <c r="F127" s="18"/>
      <c r="G127" s="17"/>
      <c r="H127" s="18"/>
      <c r="I127" s="17"/>
      <c r="J127" s="18"/>
      <c r="K127" s="36"/>
      <c r="L127" s="129" t="str">
        <f t="shared" si="40"/>
        <v/>
      </c>
      <c r="M127" s="130" t="str">
        <f t="shared" si="42"/>
        <v/>
      </c>
      <c r="N127" s="130" t="str">
        <f t="shared" si="38"/>
        <v/>
      </c>
      <c r="O127" s="97" t="str" cm="1">
        <f t="array" ref="O127">_xlfn.IFS(SUM($E127,$G127,$I127)=0,"",$K127&gt;=time_violations,"",SUM($E127,$G127,$I127)&gt;0,SUM($E127,$G127,$I127))</f>
        <v/>
      </c>
      <c r="P127" t="str">
        <f t="shared" si="39"/>
        <v/>
      </c>
      <c r="AF127" s="97" t="str">
        <f t="shared" ca="1" si="36"/>
        <v/>
      </c>
    </row>
    <row r="128" spans="1:32" ht="15.6" customHeight="1" x14ac:dyDescent="0.25">
      <c r="A128" s="552" t="s">
        <v>56</v>
      </c>
      <c r="B128" s="400" t="str" cm="1">
        <f t="array" aca="1" ref="B128" ca="1">IFERROR(_xlfn.IFS(M128="","",K128&gt;=time_violations,0,OR(N128/COUNT(rank)&lt;=percentage_superior,AF128&lt;&gt;""),1),"")</f>
        <v/>
      </c>
      <c r="C128" s="131" t="s">
        <v>1089</v>
      </c>
      <c r="D128" s="151" t="str">
        <f>IF(Entries!R127="","",Entries!R127)</f>
        <v/>
      </c>
      <c r="E128" s="19"/>
      <c r="F128" s="20"/>
      <c r="G128" s="19"/>
      <c r="H128" s="20"/>
      <c r="I128" s="19"/>
      <c r="J128" s="20"/>
      <c r="K128" s="37"/>
      <c r="L128" s="135" t="str">
        <f t="shared" si="40"/>
        <v/>
      </c>
      <c r="M128" s="133" t="str">
        <f t="shared" si="42"/>
        <v/>
      </c>
      <c r="N128" s="133" t="str">
        <f t="shared" si="38"/>
        <v/>
      </c>
      <c r="O128" s="97" t="str" cm="1">
        <f t="array" ref="O128">_xlfn.IFS(SUM($E128,$G128,$I128)=0,"",$K128&gt;=time_violations,"",SUM($E128,$G128,$I128)&gt;0,SUM($E128,$G128,$I128))</f>
        <v/>
      </c>
      <c r="P128" t="str">
        <f t="shared" si="39"/>
        <v/>
      </c>
      <c r="AF128" s="97" t="str">
        <f t="shared" ca="1" si="36"/>
        <v/>
      </c>
    </row>
    <row r="129" spans="1:32" ht="15.6" customHeight="1" x14ac:dyDescent="0.25">
      <c r="A129" s="553"/>
      <c r="B129" s="136" t="str" cm="1">
        <f t="array" aca="1" ref="B129" ca="1">IFERROR(_xlfn.IFS(M129="","",K129&gt;=time_violations,0,OR(N129/COUNT(rank)&lt;=percentage_superior,AF129&lt;&gt;""),1),"")</f>
        <v/>
      </c>
      <c r="C129" s="137" t="s">
        <v>1098</v>
      </c>
      <c r="D129" s="137" t="str">
        <f>IF(Entries!R128="","",Entries!R128)</f>
        <v/>
      </c>
      <c r="E129" s="21"/>
      <c r="F129" s="22"/>
      <c r="G129" s="21"/>
      <c r="H129" s="22"/>
      <c r="I129" s="21"/>
      <c r="J129" s="22"/>
      <c r="K129" s="37"/>
      <c r="L129" s="135" t="str">
        <f t="shared" si="40"/>
        <v/>
      </c>
      <c r="M129" s="133" t="str">
        <f t="shared" si="42"/>
        <v/>
      </c>
      <c r="N129" s="133" t="str">
        <f t="shared" si="38"/>
        <v/>
      </c>
      <c r="O129" s="97" t="str" cm="1">
        <f t="array" ref="O129">_xlfn.IFS(SUM($E129,$G129,$I129)=0,"",$K129&gt;=time_violations,"",SUM($E129,$G129,$I129)&gt;0,SUM($E129,$G129,$I129))</f>
        <v/>
      </c>
      <c r="P129" t="str">
        <f t="shared" si="39"/>
        <v/>
      </c>
      <c r="AF129" s="97" t="str">
        <f t="shared" ca="1" si="36"/>
        <v/>
      </c>
    </row>
    <row r="130" spans="1:32" ht="15.6" customHeight="1" x14ac:dyDescent="0.25">
      <c r="A130" s="553"/>
      <c r="B130" s="136" t="str" cm="1">
        <f t="array" aca="1" ref="B130" ca="1">IFERROR(_xlfn.IFS(M130="","",K130&gt;=time_violations,0,OR(N130/COUNT(rank)&lt;=percentage_superior,AF130&lt;&gt;""),1),"")</f>
        <v/>
      </c>
      <c r="C130" s="137" t="s">
        <v>1106</v>
      </c>
      <c r="D130" s="137" t="str">
        <f>IF(Entries!R129="","",Entries!R129)</f>
        <v/>
      </c>
      <c r="E130" s="21"/>
      <c r="F130" s="22"/>
      <c r="G130" s="21"/>
      <c r="H130" s="22"/>
      <c r="I130" s="21"/>
      <c r="J130" s="22"/>
      <c r="K130" s="37"/>
      <c r="L130" s="135" t="str">
        <f t="shared" si="40"/>
        <v/>
      </c>
      <c r="M130" s="133" t="str">
        <f t="shared" si="42"/>
        <v/>
      </c>
      <c r="N130" s="133" t="str">
        <f t="shared" si="38"/>
        <v/>
      </c>
      <c r="O130" s="97" t="str" cm="1">
        <f t="array" ref="O130">_xlfn.IFS(SUM($E130,$G130,$I130)=0,"",$K130&gt;=time_violations,"",SUM($E130,$G130,$I130)&gt;0,SUM($E130,$G130,$I130))</f>
        <v/>
      </c>
      <c r="P130" t="str">
        <f t="shared" si="39"/>
        <v/>
      </c>
      <c r="AF130" s="97" t="str">
        <f t="shared" ca="1" si="36"/>
        <v/>
      </c>
    </row>
    <row r="131" spans="1:32" ht="15.6" customHeight="1" x14ac:dyDescent="0.25">
      <c r="A131" s="554"/>
      <c r="B131" s="136" t="str" cm="1">
        <f t="array" aca="1" ref="B131" ca="1">IFERROR(_xlfn.IFS(M131="","",K131&gt;=time_violations,0,OR(N131/COUNT(rank)&lt;=percentage_superior,AF131&lt;&gt;""),1),"")</f>
        <v/>
      </c>
      <c r="C131" s="137" t="s">
        <v>1114</v>
      </c>
      <c r="D131" s="137" t="str">
        <f>IF(Entries!R130="","",Entries!R130)</f>
        <v/>
      </c>
      <c r="E131" s="21"/>
      <c r="F131" s="22"/>
      <c r="G131" s="21"/>
      <c r="H131" s="22"/>
      <c r="I131" s="21"/>
      <c r="J131" s="22"/>
      <c r="K131" s="37"/>
      <c r="L131" s="135" t="str">
        <f t="shared" si="40"/>
        <v/>
      </c>
      <c r="M131" s="133" t="str">
        <f t="shared" si="42"/>
        <v/>
      </c>
      <c r="N131" s="133" t="str">
        <f t="shared" si="38"/>
        <v/>
      </c>
      <c r="O131" s="97" t="str" cm="1">
        <f t="array" ref="O131">_xlfn.IFS(SUM($E131,$G131,$I131)=0,"",$K131&gt;=time_violations,"",SUM($E131,$G131,$I131)&gt;0,SUM($E131,$G131,$I131))</f>
        <v/>
      </c>
      <c r="P131" t="str">
        <f t="shared" si="39"/>
        <v/>
      </c>
      <c r="AF131" s="97" t="str">
        <f t="shared" ca="1" si="36"/>
        <v/>
      </c>
    </row>
  </sheetData>
  <sheetProtection algorithmName="SHA-512" hashValue="eU9R0+7f/434wOrJ4ImSQYOYOwhEQy7yEkSn1aTeUm70BFahJEIG+c+EvlhZKbSANXuf7nZfGYn/cVq4JV8neA==" saltValue="UPkcVUKXdZ0kXGN+hc/5Xg==" spinCount="100000" sheet="1" objects="1" scenarios="1"/>
  <mergeCells count="42">
    <mergeCell ref="A116:A119"/>
    <mergeCell ref="A120:A123"/>
    <mergeCell ref="A124:A127"/>
    <mergeCell ref="A128:A131"/>
    <mergeCell ref="A92:A95"/>
    <mergeCell ref="A96:A99"/>
    <mergeCell ref="A100:A103"/>
    <mergeCell ref="A104:A107"/>
    <mergeCell ref="A108:A111"/>
    <mergeCell ref="A112:A115"/>
    <mergeCell ref="A24:A27"/>
    <mergeCell ref="A28:A31"/>
    <mergeCell ref="A32:A35"/>
    <mergeCell ref="A36:A39"/>
    <mergeCell ref="A88:A91"/>
    <mergeCell ref="A44:A47"/>
    <mergeCell ref="A48:A51"/>
    <mergeCell ref="A52:A55"/>
    <mergeCell ref="A56:A59"/>
    <mergeCell ref="A60:A63"/>
    <mergeCell ref="A64:A67"/>
    <mergeCell ref="A68:A71"/>
    <mergeCell ref="A72:A75"/>
    <mergeCell ref="A76:A79"/>
    <mergeCell ref="A80:A83"/>
    <mergeCell ref="A84:A87"/>
    <mergeCell ref="A40:A43"/>
    <mergeCell ref="W2:X2"/>
    <mergeCell ref="Y2:Z2"/>
    <mergeCell ref="AB2:AC2"/>
    <mergeCell ref="A4:A7"/>
    <mergeCell ref="A8:A11"/>
    <mergeCell ref="A12:A15"/>
    <mergeCell ref="S14:AC18"/>
    <mergeCell ref="A16:A19"/>
    <mergeCell ref="E2:F2"/>
    <mergeCell ref="G2:H2"/>
    <mergeCell ref="I2:J2"/>
    <mergeCell ref="L2:M2"/>
    <mergeCell ref="R2:T2"/>
    <mergeCell ref="U2:V2"/>
    <mergeCell ref="A20:A23"/>
  </mergeCells>
  <conditionalFormatting sqref="C4">
    <cfRule type="iconSet" priority="4">
      <iconSet iconSet="3Symbols2">
        <cfvo type="percent" val="0"/>
        <cfvo type="percent" val="33"/>
        <cfvo type="percent" val="67"/>
      </iconSet>
    </cfRule>
  </conditionalFormatting>
  <dataValidations count="5">
    <dataValidation type="whole" allowBlank="1" showInputMessage="1" showErrorMessage="1" sqref="V4:V11 X4:X11 F4:F131 J4:J131 H4:H131 Z4:Z11" xr:uid="{736139C8-68EB-4A77-AA5C-301F121B6542}">
      <formula1>0</formula1>
      <formula2>total_score_ie</formula2>
    </dataValidation>
    <dataValidation type="whole" allowBlank="1" showInputMessage="1" showErrorMessage="1" sqref="Y4:Y11 W4:W11 U4:U11" xr:uid="{AAA05B48-35A8-4EB3-8F40-8FC2BC0A9502}">
      <formula1>1</formula1>
      <formula2>total_rank_finals</formula2>
    </dataValidation>
    <dataValidation type="list" allowBlank="1" showInputMessage="1" showErrorMessage="1" sqref="K4:K131" xr:uid="{F18E3F62-923B-4C5D-BCB0-054214A14C6D}">
      <formula1>"1,2,3"</formula1>
    </dataValidation>
    <dataValidation type="whole" allowBlank="1" showInputMessage="1" showErrorMessage="1" sqref="I4:I131 G4:G131 E4:E131" xr:uid="{5B7B5B2B-6829-4E8A-A174-D79784D80DB8}">
      <formula1>1</formula1>
      <formula2>total_rank_ie</formula2>
    </dataValidation>
    <dataValidation type="whole" operator="equal" allowBlank="1" showInputMessage="1" showErrorMessage="1" sqref="AA4:AA11" xr:uid="{C729E3AB-3172-464B-93E7-4B6367F574D1}">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A8D40FB0-3846-6B4E-8972-B3C2DEF42E0D}">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6B9D1-B4C0-4F0D-B90E-6D1CE8138549}">
  <sheetPr>
    <tabColor theme="5"/>
  </sheetPr>
  <dimension ref="A2:AF131"/>
  <sheetViews>
    <sheetView showGridLines="0" showRowColHeaders="0" topLeftCell="A2" zoomScale="140" workbookViewId="0">
      <pane ySplit="2" topLeftCell="A42" activePane="bottomLeft" state="frozen"/>
      <selection activeCell="A2" sqref="A2"/>
      <selection pane="bottomLeft" activeCell="I74" sqref="I74:J76"/>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16" width="5.125" hidden="1" customWidth="1"/>
    <col min="17" max="17" width="5.125" customWidth="1"/>
    <col min="18" max="18" width="7.625" bestFit="1" customWidth="1"/>
    <col min="19" max="19" width="5.125" bestFit="1" customWidth="1"/>
    <col min="20" max="20" width="5.375" bestFit="1" customWidth="1"/>
    <col min="21" max="21" width="5.125" bestFit="1" customWidth="1"/>
    <col min="22" max="22" width="5.375" bestFit="1" customWidth="1"/>
    <col min="23" max="23" width="5.125" bestFit="1" customWidth="1"/>
    <col min="24" max="24" width="5.375" bestFit="1" customWidth="1"/>
    <col min="25" max="25" width="5.125" bestFit="1" customWidth="1"/>
    <col min="26" max="26" width="5.375" bestFit="1" customWidth="1"/>
    <col min="27" max="27" width="9.5" bestFit="1" customWidth="1"/>
    <col min="28" max="28" width="5.125" bestFit="1" customWidth="1"/>
    <col min="29" max="29" width="5.375" bestFit="1" customWidth="1"/>
    <col min="30" max="30" width="5.125" bestFit="1" customWidth="1"/>
    <col min="31" max="31" width="5.125" hidden="1" customWidth="1"/>
    <col min="32" max="32" width="5.125" customWidth="1"/>
    <col min="33" max="16384" width="8.625" hidden="1"/>
  </cols>
  <sheetData>
    <row r="2" spans="1:32" x14ac:dyDescent="0.25">
      <c r="A2" s="48"/>
      <c r="B2" s="46"/>
      <c r="C2" s="46"/>
      <c r="D2" s="48"/>
      <c r="E2" s="629" t="s">
        <v>1136</v>
      </c>
      <c r="F2" s="628"/>
      <c r="G2" s="627" t="s">
        <v>1137</v>
      </c>
      <c r="H2" s="628"/>
      <c r="I2" s="627" t="s">
        <v>1138</v>
      </c>
      <c r="J2" s="628"/>
      <c r="K2" s="49" t="s">
        <v>1139</v>
      </c>
      <c r="L2" s="627" t="s">
        <v>1130</v>
      </c>
      <c r="M2" s="628"/>
      <c r="N2" s="50"/>
      <c r="R2" s="627" t="s">
        <v>1140</v>
      </c>
      <c r="S2" s="629"/>
      <c r="T2" s="628"/>
      <c r="U2" s="629" t="s">
        <v>1141</v>
      </c>
      <c r="V2" s="628"/>
      <c r="W2" s="627" t="s">
        <v>1142</v>
      </c>
      <c r="X2" s="628"/>
      <c r="Y2" s="627" t="s">
        <v>1143</v>
      </c>
      <c r="Z2" s="628"/>
      <c r="AA2" s="305" t="s">
        <v>1139</v>
      </c>
      <c r="AB2" s="627" t="s">
        <v>1130</v>
      </c>
      <c r="AC2" s="628"/>
      <c r="AD2" s="50"/>
    </row>
    <row r="3" spans="1:32" ht="16.350000000000001" customHeight="1" thickBot="1" x14ac:dyDescent="0.3">
      <c r="A3" s="51"/>
      <c r="B3" s="52"/>
      <c r="C3" s="187" t="s">
        <v>62</v>
      </c>
      <c r="D3" s="53" t="s">
        <v>23</v>
      </c>
      <c r="E3" s="60" t="s">
        <v>1131</v>
      </c>
      <c r="F3" s="55" t="s">
        <v>1144</v>
      </c>
      <c r="G3" s="54" t="s">
        <v>1131</v>
      </c>
      <c r="H3" s="55" t="s">
        <v>1144</v>
      </c>
      <c r="I3" s="54" t="s">
        <v>1131</v>
      </c>
      <c r="J3" s="55" t="s">
        <v>1144</v>
      </c>
      <c r="K3" s="56" t="s">
        <v>1145</v>
      </c>
      <c r="L3" s="54" t="s">
        <v>1131</v>
      </c>
      <c r="M3" s="55" t="s">
        <v>1144</v>
      </c>
      <c r="N3" s="57" t="s">
        <v>1135</v>
      </c>
      <c r="O3" s="58"/>
      <c r="P3" s="58"/>
      <c r="Q3" s="58"/>
      <c r="R3" s="59" t="s">
        <v>62</v>
      </c>
      <c r="S3" s="60" t="s">
        <v>1131</v>
      </c>
      <c r="T3" s="55" t="s">
        <v>1144</v>
      </c>
      <c r="U3" s="60" t="s">
        <v>1131</v>
      </c>
      <c r="V3" s="55" t="s">
        <v>1144</v>
      </c>
      <c r="W3" s="54" t="s">
        <v>1131</v>
      </c>
      <c r="X3" s="55" t="s">
        <v>1144</v>
      </c>
      <c r="Y3" s="54" t="s">
        <v>1131</v>
      </c>
      <c r="Z3" s="55" t="s">
        <v>1144</v>
      </c>
      <c r="AA3" s="306" t="s">
        <v>1145</v>
      </c>
      <c r="AB3" s="54" t="s">
        <v>1131</v>
      </c>
      <c r="AC3" s="55" t="s">
        <v>1144</v>
      </c>
      <c r="AD3" s="57" t="s">
        <v>1135</v>
      </c>
      <c r="AE3" s="58"/>
    </row>
    <row r="4" spans="1:32" x14ac:dyDescent="0.25">
      <c r="A4" s="489" t="s">
        <v>25</v>
      </c>
      <c r="B4" s="61" t="str" cm="1">
        <f t="array" aca="1" ref="B4" ca="1">IFERROR(_xlfn.IFS(M4="","",K4&gt;=time_violations,0,OR(N4/COUNT(rank)&lt;=percentage_superior,AF4&lt;&gt;""),1),"")</f>
        <v/>
      </c>
      <c r="C4" s="62" t="s">
        <v>67</v>
      </c>
      <c r="D4" s="62" t="str">
        <f>IF(Entries!W3="","",Entries!W3)</f>
        <v/>
      </c>
      <c r="E4" s="1"/>
      <c r="F4" s="2"/>
      <c r="G4" s="1"/>
      <c r="H4" s="2"/>
      <c r="I4" s="1"/>
      <c r="J4" s="2"/>
      <c r="K4" s="42"/>
      <c r="L4" s="65" t="str">
        <f>IF(SUM($E4,$G4,$I4)=0,"",SUM($E4,$G4,$I4))</f>
        <v/>
      </c>
      <c r="M4" s="64" t="str">
        <f>IF(SUM(F4,H4,J4)&gt;0,SUM(F4,H4,J4),"")</f>
        <v/>
      </c>
      <c r="N4" s="66" t="str">
        <f t="shared" ref="N4:N35" si="0">IFERROR(_xlfn.RANK.EQ($O4, rank,1) + COUNTIFS(rank, $O4,score, "&gt;" &amp;M4),"")</f>
        <v/>
      </c>
      <c r="O4" s="97" t="str" cm="1">
        <f t="array" ref="O4">_xlfn.IFS(SUM($E4,$G4,$I4)=0,"",$K4&gt;=time_violations,"",SUM($E4,$G4,$I4)&gt;0,SUM($E4,$G4,$I4))</f>
        <v/>
      </c>
      <c r="P4" t="str">
        <f t="shared" ref="P4:P35" si="1">IF(K4="","",K4*penalty_points-penalty_points)</f>
        <v/>
      </c>
      <c r="Q4" s="67" t="str">
        <f>IFERROR(SMALL(place,ROWS(R$4:R4)),"empty")</f>
        <v>empty</v>
      </c>
      <c r="R4" s="68" t="str" cm="1">
        <f t="array" aca="1" ref="R4:R12" ca="1">IFERROR(_xlfn.XLOOKUP(Q4:Q12&amp;"-"&amp;COUNTIF(OFFSET(Q4,0,0,_xlfn.SEQUENCE(ROWS(Q4:Q12))),Q4:Q12),place&amp;"-"&amp;COUNTIF(OFFSET(N4,0,0,_xlfn.SEQUENCE(ROWS(place))),place),number),"")</f>
        <v/>
      </c>
      <c r="S4" s="69" t="str">
        <f t="shared" ref="S4" ca="1" si="2">IFERROR(VLOOKUP($R4,data,10,FALSE),"")</f>
        <v/>
      </c>
      <c r="T4" s="70" t="str">
        <f t="shared" ref="T4" ca="1" si="3">IFERROR(VLOOKUP($R4,data,11,FALSE),"")</f>
        <v/>
      </c>
      <c r="U4" s="23"/>
      <c r="V4" s="24"/>
      <c r="W4" s="25"/>
      <c r="X4" s="24"/>
      <c r="Y4" s="25"/>
      <c r="Z4" s="24"/>
      <c r="AA4" s="307"/>
      <c r="AB4" s="68" t="str">
        <f>IF(SUM($U4,$W4,$Y4)=0,"",SUM($U4,$W4,$Y4))</f>
        <v/>
      </c>
      <c r="AC4" s="70" t="str">
        <f>IF(SUM(V4,X4,Z4)&gt;0,SUM(V4,X4,Z4),"")</f>
        <v/>
      </c>
      <c r="AD4" s="70" t="str">
        <f ca="1">IFERROR(_xlfn.RANK.EQ($AE4,$AE$4:$AE$11,1)+COUNTIFS($AE$4:$AE$11,$AE4,$AC$4:$AC$11,"&gt;"&amp;$AC4)+COUNTIFS($AE$4:$AE$11,$AE4,$AC$4:$AC$11,$AC4,$T$4:$T$11,"&gt;"&amp;$T4)+COUNTIFS($AE$4:$AE$11,$AE4,$AC$4:$AC$11,$AC4,$T$4:$T$11,$T4,$S$4:$S$11,"&lt;"&amp;$S4),"")</f>
        <v/>
      </c>
      <c r="AE4" t="str" cm="1">
        <f t="array" ref="AE4">IFERROR(_xlfn.IFS(SUM($U4,$W4,$Y4)=0,"",$AA4=1,"",SUM($U4,$W4,$Y4)&lt;&gt;0,SUM($U4,$W4,$Y4)),"")</f>
        <v/>
      </c>
      <c r="AF4" s="97" t="str">
        <f ca="1">IFERROR(VLOOKUP(C4,$R$4:$AD$11,11,FALSE),"")</f>
        <v/>
      </c>
    </row>
    <row r="5" spans="1:32" x14ac:dyDescent="0.25">
      <c r="A5" s="490"/>
      <c r="B5" s="71" t="str" cm="1">
        <f t="array" aca="1" ref="B5" ca="1">IFERROR(_xlfn.IFS(M5="","",K5&gt;=time_violations,0,OR(N5/COUNT(rank)&lt;=percentage_superior,AF5&lt;&gt;""),1),"")</f>
        <v/>
      </c>
      <c r="C5" s="72" t="s">
        <v>76</v>
      </c>
      <c r="D5" s="72" t="str">
        <f>IF(Entries!W4="","",Entries!W4)</f>
        <v/>
      </c>
      <c r="E5" s="3"/>
      <c r="F5" s="4"/>
      <c r="G5" s="3"/>
      <c r="H5" s="4"/>
      <c r="I5" s="3"/>
      <c r="J5" s="4"/>
      <c r="K5" s="29"/>
      <c r="L5" s="65" t="str">
        <f t="shared" ref="L5:L35" si="4">IF(SUM($E5,$G5,$I5)=0,"",SUM($E5,$G5,$I5))</f>
        <v/>
      </c>
      <c r="M5" s="64" t="str">
        <f t="shared" ref="M5:M10" si="5">IF(SUM(F5,H5,J5)&gt;0,SUM(F5,H5,J5),"")</f>
        <v/>
      </c>
      <c r="N5" s="66" t="str">
        <f t="shared" si="0"/>
        <v/>
      </c>
      <c r="O5" s="97" t="str" cm="1">
        <f t="array" ref="O5">_xlfn.IFS(SUM($E5,$G5,$I5)=0,"",$K5&gt;=time_violations,"",SUM($E5,$G5,$I5)&gt;0,SUM($E5,$G5,$I5))</f>
        <v/>
      </c>
      <c r="P5" t="str">
        <f t="shared" si="1"/>
        <v/>
      </c>
      <c r="Q5" s="67" t="str">
        <f>IFERROR(SMALL(place,ROWS(R$4:R5)),"empty")</f>
        <v>empty</v>
      </c>
      <c r="R5" s="75" t="str">
        <f ca="1"/>
        <v/>
      </c>
      <c r="S5" s="76" t="str">
        <f t="shared" ref="S5" ca="1" si="6">IFERROR(VLOOKUP($R5,data,10,FALSE),"")</f>
        <v/>
      </c>
      <c r="T5" s="70" t="str">
        <f t="shared" ref="T5" ca="1" si="7">IFERROR(VLOOKUP($R5,data,11,FALSE),"")</f>
        <v/>
      </c>
      <c r="U5" s="26"/>
      <c r="V5" s="27"/>
      <c r="W5" s="28"/>
      <c r="X5" s="27"/>
      <c r="Y5" s="28"/>
      <c r="Z5" s="27"/>
      <c r="AA5" s="308"/>
      <c r="AB5" s="68" t="str">
        <f t="shared" ref="AB5:AB11" si="8">IF(SUM($U5,$W5,$Y5)=0,"",SUM($U5,$W5,$Y5))</f>
        <v/>
      </c>
      <c r="AC5" s="70" t="str">
        <f t="shared" ref="AC5:AC11" si="9">IF(SUM(V5,X5,Z5)&gt;0,SUM(V5,X5,Z5),"")</f>
        <v/>
      </c>
      <c r="AD5" s="70" t="str">
        <f t="shared" ref="AD5:AD11" ca="1" si="10">IFERROR(_xlfn.RANK.EQ($AE5,$AE$4:$AE$11,1)+COUNTIFS($AE$4:$AE$11,$AE5,$AC$4:$AC$11,"&gt;"&amp;$AC5)+COUNTIFS($AE$4:$AE$11,$AE5,$AC$4:$AC$11,$AC5,$T$4:$T$11,"&gt;"&amp;$T5)+COUNTIFS($AE$4:$AE$11,$AE5,$AC$4:$AC$11,$AC5,$T$4:$T$11,$T5,$S$4:$S$11,"&lt;"&amp;$S5),"")</f>
        <v/>
      </c>
      <c r="AE5" t="str" cm="1">
        <f t="array" ref="AE5">IFERROR(_xlfn.IFS(SUM($U5,$W5,$Y5)=0,"",$AA5=1,"",SUM($U5,$W5,$Y5)&lt;&gt;0,SUM($U5,$W5,$Y5)),"")</f>
        <v/>
      </c>
      <c r="AF5" s="97" t="str">
        <f t="shared" ref="AF5:AF68" ca="1" si="11">IFERROR(VLOOKUP(C5,$R$4:$AD$11,11,FALSE),"")</f>
        <v/>
      </c>
    </row>
    <row r="6" spans="1:32" x14ac:dyDescent="0.25">
      <c r="A6" s="490"/>
      <c r="B6" s="71" t="str" cm="1">
        <f t="array" aca="1" ref="B6" ca="1">IFERROR(_xlfn.IFS(M6="","",K6&gt;=time_violations,0,OR(N6/COUNT(rank)&lt;=percentage_superior,AF6&lt;&gt;""),1),"")</f>
        <v/>
      </c>
      <c r="C6" s="72" t="s">
        <v>84</v>
      </c>
      <c r="D6" s="72" t="str">
        <f>IF(Entries!W5="","",Entries!W5)</f>
        <v/>
      </c>
      <c r="E6" s="3"/>
      <c r="F6" s="4"/>
      <c r="G6" s="3"/>
      <c r="H6" s="4"/>
      <c r="I6" s="3"/>
      <c r="J6" s="4"/>
      <c r="K6" s="29"/>
      <c r="L6" s="65" t="str">
        <f t="shared" si="4"/>
        <v/>
      </c>
      <c r="M6" s="64" t="str">
        <f t="shared" si="5"/>
        <v/>
      </c>
      <c r="N6" s="66" t="str">
        <f t="shared" si="0"/>
        <v/>
      </c>
      <c r="O6" s="97" t="str" cm="1">
        <f t="array" ref="O6">_xlfn.IFS(SUM($E6,$G6,$I6)=0,"",$K6&gt;=time_violations,"",SUM($E6,$G6,$I6)&gt;0,SUM($E6,$G6,$I6))</f>
        <v/>
      </c>
      <c r="P6" t="str">
        <f t="shared" si="1"/>
        <v/>
      </c>
      <c r="Q6" s="67" t="str">
        <f>IFERROR(SMALL(place,ROWS(R$4:R6)),"empty")</f>
        <v>empty</v>
      </c>
      <c r="R6" s="75" t="str">
        <f ca="1"/>
        <v/>
      </c>
      <c r="S6" s="76" t="str">
        <f t="shared" ref="S6" ca="1" si="12">IFERROR(VLOOKUP($R6,data,10,FALSE),"")</f>
        <v/>
      </c>
      <c r="T6" s="70" t="str">
        <f t="shared" ref="T6" ca="1" si="13">IFERROR(VLOOKUP($R6,data,11,FALSE),"")</f>
        <v/>
      </c>
      <c r="U6" s="26"/>
      <c r="V6" s="27"/>
      <c r="W6" s="28"/>
      <c r="X6" s="27"/>
      <c r="Y6" s="28"/>
      <c r="Z6" s="27"/>
      <c r="AA6" s="308"/>
      <c r="AB6" s="68" t="str">
        <f t="shared" si="8"/>
        <v/>
      </c>
      <c r="AC6" s="70" t="str">
        <f t="shared" si="9"/>
        <v/>
      </c>
      <c r="AD6" s="70" t="str">
        <f t="shared" ca="1" si="10"/>
        <v/>
      </c>
      <c r="AE6" t="str" cm="1">
        <f t="array" ref="AE6">IFERROR(_xlfn.IFS(SUM($U6,$W6,$Y6)=0,"",$AA6=1,"",SUM($U6,$W6,$Y6)&lt;&gt;0,SUM($U6,$W6,$Y6)),"")</f>
        <v/>
      </c>
      <c r="AF6" s="97" t="str">
        <f t="shared" ca="1" si="11"/>
        <v/>
      </c>
    </row>
    <row r="7" spans="1:32" x14ac:dyDescent="0.25">
      <c r="A7" s="491"/>
      <c r="B7" s="71" t="str" cm="1">
        <f t="array" aca="1" ref="B7" ca="1">IFERROR(_xlfn.IFS(M7="","",K7&gt;=time_violations,0,OR(N7/COUNT(rank)&lt;=percentage_superior,AF7&lt;&gt;""),1),"")</f>
        <v/>
      </c>
      <c r="C7" s="72" t="s">
        <v>92</v>
      </c>
      <c r="D7" s="72" t="str">
        <f>IF(Entries!W6="","",Entries!W6)</f>
        <v/>
      </c>
      <c r="E7" s="3"/>
      <c r="F7" s="4"/>
      <c r="G7" s="3"/>
      <c r="H7" s="4"/>
      <c r="I7" s="3"/>
      <c r="J7" s="4"/>
      <c r="K7" s="29"/>
      <c r="L7" s="65" t="str">
        <f t="shared" si="4"/>
        <v/>
      </c>
      <c r="M7" s="64" t="str">
        <f t="shared" si="5"/>
        <v/>
      </c>
      <c r="N7" s="66" t="str">
        <f t="shared" si="0"/>
        <v/>
      </c>
      <c r="O7" s="97" t="str" cm="1">
        <f t="array" ref="O7">_xlfn.IFS(SUM($E7,$G7,$I7)=0,"",$K7&gt;=time_violations,"",SUM($E7,$G7,$I7)&gt;0,SUM($E7,$G7,$I7))</f>
        <v/>
      </c>
      <c r="P7" t="str">
        <f t="shared" si="1"/>
        <v/>
      </c>
      <c r="Q7" s="67" t="str">
        <f>IFERROR(SMALL(place,ROWS(R$4:R7)),"empty")</f>
        <v>empty</v>
      </c>
      <c r="R7" s="75" t="str">
        <f ca="1"/>
        <v/>
      </c>
      <c r="S7" s="76" t="str">
        <f t="shared" ref="S7" ca="1" si="14">IFERROR(VLOOKUP($R7,data,10,FALSE),"")</f>
        <v/>
      </c>
      <c r="T7" s="70" t="str">
        <f t="shared" ref="T7" ca="1" si="15">IFERROR(VLOOKUP($R7,data,11,FALSE),"")</f>
        <v/>
      </c>
      <c r="U7" s="26"/>
      <c r="V7" s="27"/>
      <c r="W7" s="28"/>
      <c r="X7" s="27"/>
      <c r="Y7" s="28"/>
      <c r="Z7" s="27"/>
      <c r="AA7" s="308"/>
      <c r="AB7" s="68" t="str">
        <f t="shared" si="8"/>
        <v/>
      </c>
      <c r="AC7" s="70" t="str">
        <f t="shared" si="9"/>
        <v/>
      </c>
      <c r="AD7" s="70" t="str">
        <f t="shared" ca="1" si="10"/>
        <v/>
      </c>
      <c r="AE7" t="str" cm="1">
        <f t="array" ref="AE7">IFERROR(_xlfn.IFS(SUM($U7,$W7,$Y7)=0,"",$AA7=1,"",SUM($U7,$W7,$Y7)&lt;&gt;0,SUM($U7,$W7,$Y7)),"")</f>
        <v/>
      </c>
      <c r="AF7" s="97" t="str">
        <f t="shared" ca="1" si="11"/>
        <v/>
      </c>
    </row>
    <row r="8" spans="1:32" x14ac:dyDescent="0.25">
      <c r="A8" s="639" t="s">
        <v>26</v>
      </c>
      <c r="B8" s="77" t="str" cm="1">
        <f t="array" aca="1" ref="B8" ca="1">IFERROR(_xlfn.IFS(M8="","",K8&gt;=time_violations,0,OR(N8/COUNT(rank)&lt;=percentage_superior,AF8&lt;&gt;""),1),"")</f>
        <v/>
      </c>
      <c r="C8" s="78" t="s">
        <v>100</v>
      </c>
      <c r="D8" s="78" t="str">
        <f>IF(Entries!W7="","",Entries!W7)</f>
        <v/>
      </c>
      <c r="E8" s="5"/>
      <c r="F8" s="6"/>
      <c r="G8" s="5"/>
      <c r="H8" s="6"/>
      <c r="I8" s="5"/>
      <c r="J8" s="6"/>
      <c r="K8" s="30"/>
      <c r="L8" s="82" t="str">
        <f t="shared" si="4"/>
        <v/>
      </c>
      <c r="M8" s="83" t="str">
        <f t="shared" si="5"/>
        <v/>
      </c>
      <c r="N8" s="84" t="str">
        <f t="shared" si="0"/>
        <v/>
      </c>
      <c r="O8" s="97" t="str" cm="1">
        <f t="array" ref="O8">_xlfn.IFS(SUM($E8,$G8,$I8)=0,"",$K8&gt;=time_violations,"",SUM($E8,$G8,$I8)&gt;0,SUM($E8,$G8,$I8))</f>
        <v/>
      </c>
      <c r="P8" t="str">
        <f t="shared" si="1"/>
        <v/>
      </c>
      <c r="Q8" s="67" t="str">
        <f>IFERROR(SMALL(place,ROWS(R$4:R8)),"empty")</f>
        <v>empty</v>
      </c>
      <c r="R8" s="75" t="str">
        <f ca="1"/>
        <v/>
      </c>
      <c r="S8" s="76" t="str">
        <f t="shared" ref="S8" ca="1" si="16">IFERROR(VLOOKUP($R8,data,10,FALSE),"")</f>
        <v/>
      </c>
      <c r="T8" s="70" t="str">
        <f t="shared" ref="T8" ca="1" si="17">IFERROR(VLOOKUP($R8,data,11,FALSE),"")</f>
        <v/>
      </c>
      <c r="U8" s="26"/>
      <c r="V8" s="27"/>
      <c r="W8" s="28"/>
      <c r="X8" s="27"/>
      <c r="Y8" s="28"/>
      <c r="Z8" s="27"/>
      <c r="AA8" s="308"/>
      <c r="AB8" s="68" t="str">
        <f t="shared" si="8"/>
        <v/>
      </c>
      <c r="AC8" s="70" t="str">
        <f t="shared" si="9"/>
        <v/>
      </c>
      <c r="AD8" s="70" t="str">
        <f t="shared" ca="1" si="10"/>
        <v/>
      </c>
      <c r="AE8" t="str" cm="1">
        <f t="array" ref="AE8">IFERROR(_xlfn.IFS(SUM($U8,$W8,$Y8)=0,"",$AA8=1,"",SUM($U8,$W8,$Y8)&lt;&gt;0,SUM($U8,$W8,$Y8)),"")</f>
        <v/>
      </c>
      <c r="AF8" s="97" t="str">
        <f t="shared" ca="1" si="11"/>
        <v/>
      </c>
    </row>
    <row r="9" spans="1:32" x14ac:dyDescent="0.25">
      <c r="A9" s="639"/>
      <c r="B9" s="77" t="str" cm="1">
        <f t="array" aca="1" ref="B9" ca="1">IFERROR(_xlfn.IFS(M9="","",K9&gt;=time_violations,0,OR(N9/COUNT(rank)&lt;=percentage_superior,AF9&lt;&gt;""),1),"")</f>
        <v/>
      </c>
      <c r="C9" s="78" t="s">
        <v>109</v>
      </c>
      <c r="D9" s="78" t="str">
        <f>IF(Entries!W8="","",Entries!W8)</f>
        <v/>
      </c>
      <c r="E9" s="5"/>
      <c r="F9" s="6"/>
      <c r="G9" s="5"/>
      <c r="H9" s="6"/>
      <c r="I9" s="5"/>
      <c r="J9" s="6"/>
      <c r="K9" s="30"/>
      <c r="L9" s="82" t="str">
        <f t="shared" si="4"/>
        <v/>
      </c>
      <c r="M9" s="83" t="str">
        <f t="shared" si="5"/>
        <v/>
      </c>
      <c r="N9" s="84" t="str">
        <f t="shared" si="0"/>
        <v/>
      </c>
      <c r="O9" s="97" t="str" cm="1">
        <f t="array" ref="O9">_xlfn.IFS(SUM($E9,$G9,$I9)=0,"",$K9&gt;=time_violations,"",SUM($E9,$G9,$I9)&gt;0,SUM($E9,$G9,$I9))</f>
        <v/>
      </c>
      <c r="P9" t="str">
        <f t="shared" si="1"/>
        <v/>
      </c>
      <c r="Q9" s="67" t="str">
        <f>IFERROR(SMALL(place,ROWS(R$4:R9)),"empty")</f>
        <v>empty</v>
      </c>
      <c r="R9" s="75" t="str">
        <f ca="1"/>
        <v/>
      </c>
      <c r="S9" s="76" t="str">
        <f t="shared" ref="S9" ca="1" si="18">IFERROR(VLOOKUP($R9,data,10,FALSE),"")</f>
        <v/>
      </c>
      <c r="T9" s="70" t="str">
        <f t="shared" ref="T9" ca="1" si="19">IFERROR(VLOOKUP($R9,data,11,FALSE),"")</f>
        <v/>
      </c>
      <c r="U9" s="26"/>
      <c r="V9" s="27"/>
      <c r="W9" s="28"/>
      <c r="X9" s="27"/>
      <c r="Y9" s="28"/>
      <c r="Z9" s="27"/>
      <c r="AA9" s="308"/>
      <c r="AB9" s="68" t="str">
        <f t="shared" si="8"/>
        <v/>
      </c>
      <c r="AC9" s="70" t="str">
        <f t="shared" si="9"/>
        <v/>
      </c>
      <c r="AD9" s="70" t="str">
        <f t="shared" ca="1" si="10"/>
        <v/>
      </c>
      <c r="AE9" t="str" cm="1">
        <f t="array" ref="AE9">IFERROR(_xlfn.IFS(SUM($U9,$W9,$Y9)=0,"",$AA9=1,"",SUM($U9,$W9,$Y9)&lt;&gt;0,SUM($U9,$W9,$Y9)),"")</f>
        <v/>
      </c>
      <c r="AF9" s="97" t="str">
        <f t="shared" ca="1" si="11"/>
        <v/>
      </c>
    </row>
    <row r="10" spans="1:32" x14ac:dyDescent="0.25">
      <c r="A10" s="639"/>
      <c r="B10" s="77" t="str" cm="1">
        <f t="array" aca="1" ref="B10" ca="1">IFERROR(_xlfn.IFS(M10="","",K10&gt;=time_violations,0,OR(N10/COUNT(rank)&lt;=percentage_superior,AF10&lt;&gt;""),1),"")</f>
        <v/>
      </c>
      <c r="C10" s="78" t="s">
        <v>117</v>
      </c>
      <c r="D10" s="78" t="str">
        <f>IF(Entries!W9="","",Entries!W9)</f>
        <v/>
      </c>
      <c r="E10" s="5"/>
      <c r="F10" s="6"/>
      <c r="G10" s="5"/>
      <c r="H10" s="6"/>
      <c r="I10" s="5"/>
      <c r="J10" s="6"/>
      <c r="K10" s="30"/>
      <c r="L10" s="82" t="str">
        <f t="shared" si="4"/>
        <v/>
      </c>
      <c r="M10" s="83" t="str">
        <f t="shared" si="5"/>
        <v/>
      </c>
      <c r="N10" s="84" t="str">
        <f t="shared" si="0"/>
        <v/>
      </c>
      <c r="O10" s="97" t="str" cm="1">
        <f t="array" ref="O10">_xlfn.IFS(SUM($E10,$G10,$I10)=0,"",$K10&gt;=time_violations,"",SUM($E10,$G10,$I10)&gt;0,SUM($E10,$G10,$I10))</f>
        <v/>
      </c>
      <c r="P10" t="str">
        <f t="shared" si="1"/>
        <v/>
      </c>
      <c r="Q10" s="67" t="str">
        <f>IFERROR(SMALL(place,ROWS(R$4:R10)),"empty")</f>
        <v>empty</v>
      </c>
      <c r="R10" s="75" t="str">
        <f ca="1"/>
        <v/>
      </c>
      <c r="S10" s="76" t="str">
        <f t="shared" ref="S10" ca="1" si="20">IFERROR(VLOOKUP($R10,data,10,FALSE),"")</f>
        <v/>
      </c>
      <c r="T10" s="70" t="str">
        <f t="shared" ref="T10" ca="1" si="21">IFERROR(VLOOKUP($R10,data,11,FALSE),"")</f>
        <v/>
      </c>
      <c r="U10" s="26"/>
      <c r="V10" s="27"/>
      <c r="W10" s="28"/>
      <c r="X10" s="27"/>
      <c r="Y10" s="28"/>
      <c r="Z10" s="27"/>
      <c r="AA10" s="308"/>
      <c r="AB10" s="68" t="str">
        <f t="shared" si="8"/>
        <v/>
      </c>
      <c r="AC10" s="70" t="str">
        <f t="shared" si="9"/>
        <v/>
      </c>
      <c r="AD10" s="70" t="str">
        <f t="shared" ca="1" si="10"/>
        <v/>
      </c>
      <c r="AE10" t="str" cm="1">
        <f t="array" ref="AE10">IFERROR(_xlfn.IFS(SUM($U10,$W10,$Y10)=0,"",$AA10=1,"",SUM($U10,$W10,$Y10)&lt;&gt;0,SUM($U10,$W10,$Y10)),"")</f>
        <v/>
      </c>
      <c r="AF10" s="97" t="str">
        <f t="shared" ca="1" si="11"/>
        <v/>
      </c>
    </row>
    <row r="11" spans="1:32" x14ac:dyDescent="0.25">
      <c r="A11" s="639"/>
      <c r="B11" s="77" t="str" cm="1">
        <f t="array" aca="1" ref="B11" ca="1">IFERROR(_xlfn.IFS(M11="","",K11&gt;=time_violations,0,OR(N11/COUNT(rank)&lt;=percentage_superior,AF11&lt;&gt;""),1),"")</f>
        <v/>
      </c>
      <c r="C11" s="78" t="s">
        <v>125</v>
      </c>
      <c r="D11" s="78" t="str">
        <f>IF(Entries!W10="","",Entries!W10)</f>
        <v/>
      </c>
      <c r="E11" s="5"/>
      <c r="F11" s="6"/>
      <c r="G11" s="5"/>
      <c r="H11" s="6"/>
      <c r="I11" s="5"/>
      <c r="J11" s="6"/>
      <c r="K11" s="30"/>
      <c r="L11" s="82" t="str">
        <f t="shared" si="4"/>
        <v/>
      </c>
      <c r="M11" s="83" t="str">
        <f>IF(SUM(F11,H11,J11)&gt;0,SUM(F11,H11,J11),"")</f>
        <v/>
      </c>
      <c r="N11" s="84" t="str">
        <f t="shared" si="0"/>
        <v/>
      </c>
      <c r="O11" s="97" t="str" cm="1">
        <f t="array" ref="O11">_xlfn.IFS(SUM($E11,$G11,$I11)=0,"",$K11&gt;=time_violations,"",SUM($E11,$G11,$I11)&gt;0,SUM($E11,$G11,$I11))</f>
        <v/>
      </c>
      <c r="P11" t="str">
        <f t="shared" si="1"/>
        <v/>
      </c>
      <c r="Q11" s="67" t="str">
        <f>IFERROR(SMALL(place,ROWS(R$4:R11)),"empty")</f>
        <v>empty</v>
      </c>
      <c r="R11" s="75" t="str">
        <f ca="1"/>
        <v/>
      </c>
      <c r="S11" s="85" t="str">
        <f t="shared" ref="S11" ca="1" si="22">IFERROR(VLOOKUP($R11,data,10,FALSE),"")</f>
        <v/>
      </c>
      <c r="T11" s="86" t="str">
        <f t="shared" ref="T11" ca="1" si="23">IFERROR(VLOOKUP($R11,data,11,FALSE),"")</f>
        <v/>
      </c>
      <c r="U11" s="26"/>
      <c r="V11" s="27"/>
      <c r="W11" s="28"/>
      <c r="X11" s="27"/>
      <c r="Y11" s="28"/>
      <c r="Z11" s="27"/>
      <c r="AA11" s="309"/>
      <c r="AB11" s="68" t="str">
        <f t="shared" si="8"/>
        <v/>
      </c>
      <c r="AC11" s="70" t="str">
        <f t="shared" si="9"/>
        <v/>
      </c>
      <c r="AD11" s="70" t="str">
        <f t="shared" ca="1" si="10"/>
        <v/>
      </c>
      <c r="AE11" t="str" cm="1">
        <f t="array" ref="AE11">IFERROR(_xlfn.IFS(SUM($U11,$W11,$Y11)=0,"",$AA11=1,"",SUM($U11,$W11,$Y11)&lt;&gt;0,SUM($U11,$W11,$Y11)),"")</f>
        <v/>
      </c>
      <c r="AF11" s="97" t="str">
        <f t="shared" ca="1" si="11"/>
        <v/>
      </c>
    </row>
    <row r="12" spans="1:32" x14ac:dyDescent="0.25">
      <c r="A12" s="640" t="s">
        <v>27</v>
      </c>
      <c r="B12" s="87" t="str" cm="1">
        <f t="array" aca="1" ref="B12" ca="1">IFERROR(_xlfn.IFS(M12="","",K12&gt;=time_violations,0,OR(N12/COUNT(rank)&lt;=percentage_superior,AF12&lt;&gt;""),1),"")</f>
        <v/>
      </c>
      <c r="C12" s="88" t="s">
        <v>133</v>
      </c>
      <c r="D12" s="88" t="str">
        <f>IF(Entries!W11="","",Entries!W11)</f>
        <v/>
      </c>
      <c r="E12" s="7"/>
      <c r="F12" s="8"/>
      <c r="G12" s="7"/>
      <c r="H12" s="8"/>
      <c r="I12" s="7"/>
      <c r="J12" s="8"/>
      <c r="K12" s="31"/>
      <c r="L12" s="92" t="str">
        <f t="shared" si="4"/>
        <v/>
      </c>
      <c r="M12" s="93" t="str">
        <f t="shared" ref="M12:M35" si="24">IF(SUM(F12,H12,J12)&gt;0,SUM(F12,H12,J12),"")</f>
        <v/>
      </c>
      <c r="N12" s="94" t="str">
        <f t="shared" si="0"/>
        <v/>
      </c>
      <c r="O12" s="97" t="str" cm="1">
        <f t="array" ref="O12">_xlfn.IFS(SUM($E12,$G12,$I12)=0,"",$K12&gt;=time_violations,"",SUM($E12,$G12,$I12)&gt;0,SUM($E12,$G12,$I12))</f>
        <v/>
      </c>
      <c r="P12" t="str">
        <f t="shared" si="1"/>
        <v/>
      </c>
      <c r="Q12" s="67" t="str">
        <f>IFERROR(SMALL(place,ROWS(R$4:R12)),"empty")</f>
        <v>empty</v>
      </c>
      <c r="R12" s="95" t="str">
        <f ca="1"/>
        <v/>
      </c>
      <c r="S12" s="96" t="str">
        <f t="shared" ref="S12" ca="1" si="25">IFERROR(VLOOKUP($R12,data,10,FALSE),"")</f>
        <v/>
      </c>
      <c r="T12" s="96" t="str">
        <f t="shared" ref="T12" ca="1" si="26">IFERROR(VLOOKUP($R12,data,11,FALSE),"")</f>
        <v/>
      </c>
      <c r="AF12" s="97" t="str">
        <f t="shared" ca="1" si="11"/>
        <v/>
      </c>
    </row>
    <row r="13" spans="1:32" x14ac:dyDescent="0.25">
      <c r="A13" s="640"/>
      <c r="B13" s="87" t="str" cm="1">
        <f t="array" aca="1" ref="B13" ca="1">IFERROR(_xlfn.IFS(M13="","",K13&gt;=time_violations,0,OR(N13/COUNT(rank)&lt;=percentage_superior,AF13&lt;&gt;""),1),"")</f>
        <v/>
      </c>
      <c r="C13" s="88" t="s">
        <v>142</v>
      </c>
      <c r="D13" s="88" t="str">
        <f>IF(Entries!W12="","",Entries!W12)</f>
        <v/>
      </c>
      <c r="E13" s="7"/>
      <c r="F13" s="8"/>
      <c r="G13" s="7"/>
      <c r="H13" s="8"/>
      <c r="I13" s="7"/>
      <c r="J13" s="8"/>
      <c r="K13" s="31"/>
      <c r="L13" s="92" t="str">
        <f t="shared" si="4"/>
        <v/>
      </c>
      <c r="M13" s="93" t="str">
        <f t="shared" si="24"/>
        <v/>
      </c>
      <c r="N13" s="94" t="str">
        <f t="shared" si="0"/>
        <v/>
      </c>
      <c r="O13" s="97" t="str" cm="1">
        <f t="array" ref="O13">_xlfn.IFS(SUM($E13,$G13,$I13)=0,"",$K13&gt;=time_violations,"",SUM($E13,$G13,$I13)&gt;0,SUM($E13,$G13,$I13))</f>
        <v/>
      </c>
      <c r="P13" t="str">
        <f t="shared" si="1"/>
        <v/>
      </c>
      <c r="Q13" s="97"/>
      <c r="AF13" s="97" t="str">
        <f t="shared" ca="1" si="11"/>
        <v/>
      </c>
    </row>
    <row r="14" spans="1:32" x14ac:dyDescent="0.25">
      <c r="A14" s="640"/>
      <c r="B14" s="87" t="str" cm="1">
        <f t="array" aca="1" ref="B14" ca="1">IFERROR(_xlfn.IFS(M14="","",K14&gt;=time_violations,0,OR(N14/COUNT(rank)&lt;=percentage_superior,AF14&lt;&gt;""),1),"")</f>
        <v/>
      </c>
      <c r="C14" s="88" t="s">
        <v>150</v>
      </c>
      <c r="D14" s="88" t="str">
        <f>IF(Entries!W13="","",Entries!W13)</f>
        <v/>
      </c>
      <c r="E14" s="7"/>
      <c r="F14" s="8"/>
      <c r="G14" s="7"/>
      <c r="H14" s="8"/>
      <c r="I14" s="7"/>
      <c r="J14" s="8"/>
      <c r="K14" s="31"/>
      <c r="L14" s="92" t="str">
        <f t="shared" si="4"/>
        <v/>
      </c>
      <c r="M14" s="93" t="str">
        <f t="shared" si="24"/>
        <v/>
      </c>
      <c r="N14" s="94" t="str">
        <f t="shared" si="0"/>
        <v/>
      </c>
      <c r="O14" s="97" t="str" cm="1">
        <f t="array" ref="O14">_xlfn.IFS(SUM($E14,$G14,$I14)=0,"",$K14&gt;=time_violations,"",SUM($E14,$G14,$I14)&gt;0,SUM($E14,$G14,$I14))</f>
        <v/>
      </c>
      <c r="P14" t="str">
        <f t="shared" si="1"/>
        <v/>
      </c>
      <c r="Q14" s="97"/>
      <c r="S14" s="630" t="s">
        <v>14</v>
      </c>
      <c r="T14" s="630"/>
      <c r="U14" s="630"/>
      <c r="V14" s="630"/>
      <c r="W14" s="630"/>
      <c r="X14" s="630"/>
      <c r="Y14" s="630"/>
      <c r="Z14" s="630"/>
      <c r="AA14" s="630"/>
      <c r="AB14" s="630"/>
      <c r="AC14" s="630"/>
      <c r="AF14" s="97" t="str">
        <f t="shared" ca="1" si="11"/>
        <v/>
      </c>
    </row>
    <row r="15" spans="1:32" x14ac:dyDescent="0.25">
      <c r="A15" s="640"/>
      <c r="B15" s="87" t="str" cm="1">
        <f t="array" aca="1" ref="B15" ca="1">IFERROR(_xlfn.IFS(M15="","",K15&gt;=time_violations,0,OR(N15/COUNT(rank)&lt;=percentage_superior,AF15&lt;&gt;""),1),"")</f>
        <v/>
      </c>
      <c r="C15" s="88" t="s">
        <v>158</v>
      </c>
      <c r="D15" s="88" t="str">
        <f>IF(Entries!W14="","",Entries!W14)</f>
        <v/>
      </c>
      <c r="E15" s="7"/>
      <c r="F15" s="8"/>
      <c r="G15" s="7"/>
      <c r="H15" s="8"/>
      <c r="I15" s="7"/>
      <c r="J15" s="8"/>
      <c r="K15" s="31"/>
      <c r="L15" s="92" t="str">
        <f t="shared" si="4"/>
        <v/>
      </c>
      <c r="M15" s="93" t="str">
        <f t="shared" si="24"/>
        <v/>
      </c>
      <c r="N15" s="93" t="str">
        <f t="shared" si="0"/>
        <v/>
      </c>
      <c r="O15" s="97" t="str" cm="1">
        <f t="array" ref="O15">_xlfn.IFS(SUM($E15,$G15,$I15)=0,"",$K15&gt;=time_violations,"",SUM($E15,$G15,$I15)&gt;0,SUM($E15,$G15,$I15))</f>
        <v/>
      </c>
      <c r="P15" t="str">
        <f t="shared" si="1"/>
        <v/>
      </c>
      <c r="Q15" s="97"/>
      <c r="S15" s="630"/>
      <c r="T15" s="630"/>
      <c r="U15" s="630"/>
      <c r="V15" s="630"/>
      <c r="W15" s="630"/>
      <c r="X15" s="630"/>
      <c r="Y15" s="630"/>
      <c r="Z15" s="630"/>
      <c r="AA15" s="630"/>
      <c r="AB15" s="630"/>
      <c r="AC15" s="630"/>
      <c r="AF15" s="97" t="str">
        <f t="shared" ca="1" si="11"/>
        <v/>
      </c>
    </row>
    <row r="16" spans="1:32" x14ac:dyDescent="0.25">
      <c r="A16" s="641" t="s">
        <v>28</v>
      </c>
      <c r="B16" s="98" t="str" cm="1">
        <f t="array" aca="1" ref="B16" ca="1">IFERROR(_xlfn.IFS(M16="","",K16&gt;=time_violations,0,OR(N16/COUNT(rank)&lt;=percentage_superior,AF16&lt;&gt;""),1),"")</f>
        <v/>
      </c>
      <c r="C16" s="99" t="s">
        <v>166</v>
      </c>
      <c r="D16" s="99" t="str">
        <f>IF(Entries!W15="","",Entries!W15)</f>
        <v/>
      </c>
      <c r="E16" s="9"/>
      <c r="F16" s="10"/>
      <c r="G16" s="9"/>
      <c r="H16" s="10"/>
      <c r="I16" s="9"/>
      <c r="J16" s="10"/>
      <c r="K16" s="32"/>
      <c r="L16" s="103" t="str">
        <f t="shared" si="4"/>
        <v/>
      </c>
      <c r="M16" s="104" t="str">
        <f t="shared" si="24"/>
        <v/>
      </c>
      <c r="N16" s="104" t="str">
        <f t="shared" si="0"/>
        <v/>
      </c>
      <c r="O16" s="97" t="str" cm="1">
        <f t="array" ref="O16">_xlfn.IFS(SUM($E16,$G16,$I16)=0,"",$K16&gt;=time_violations,"",SUM($E16,$G16,$I16)&gt;0,SUM($E16,$G16,$I16))</f>
        <v/>
      </c>
      <c r="P16" t="str">
        <f t="shared" si="1"/>
        <v/>
      </c>
      <c r="Q16" s="97"/>
      <c r="S16" s="630"/>
      <c r="T16" s="630"/>
      <c r="U16" s="630"/>
      <c r="V16" s="630"/>
      <c r="W16" s="630"/>
      <c r="X16" s="630"/>
      <c r="Y16" s="630"/>
      <c r="Z16" s="630"/>
      <c r="AA16" s="630"/>
      <c r="AB16" s="630"/>
      <c r="AC16" s="630"/>
      <c r="AF16" s="97" t="str">
        <f t="shared" ca="1" si="11"/>
        <v/>
      </c>
    </row>
    <row r="17" spans="1:32" x14ac:dyDescent="0.25">
      <c r="A17" s="641"/>
      <c r="B17" s="98" t="str" cm="1">
        <f t="array" aca="1" ref="B17" ca="1">IFERROR(_xlfn.IFS(M17="","",K17&gt;=time_violations,0,OR(N17/COUNT(rank)&lt;=percentage_superior,AF17&lt;&gt;""),1),"")</f>
        <v/>
      </c>
      <c r="C17" s="99" t="s">
        <v>175</v>
      </c>
      <c r="D17" s="99" t="str">
        <f>IF(Entries!W16="","",Entries!W16)</f>
        <v/>
      </c>
      <c r="E17" s="9"/>
      <c r="F17" s="10"/>
      <c r="G17" s="9"/>
      <c r="H17" s="10"/>
      <c r="I17" s="9"/>
      <c r="J17" s="10"/>
      <c r="K17" s="32"/>
      <c r="L17" s="103" t="str">
        <f t="shared" si="4"/>
        <v/>
      </c>
      <c r="M17" s="104" t="str">
        <f t="shared" si="24"/>
        <v/>
      </c>
      <c r="N17" s="104" t="str">
        <f t="shared" si="0"/>
        <v/>
      </c>
      <c r="O17" s="97" t="str" cm="1">
        <f t="array" ref="O17">_xlfn.IFS(SUM($E17,$G17,$I17)=0,"",$K17&gt;=time_violations,"",SUM($E17,$G17,$I17)&gt;0,SUM($E17,$G17,$I17))</f>
        <v/>
      </c>
      <c r="P17" t="str">
        <f t="shared" si="1"/>
        <v/>
      </c>
      <c r="Q17" s="97"/>
      <c r="S17" s="630"/>
      <c r="T17" s="630"/>
      <c r="U17" s="630"/>
      <c r="V17" s="630"/>
      <c r="W17" s="630"/>
      <c r="X17" s="630"/>
      <c r="Y17" s="630"/>
      <c r="Z17" s="630"/>
      <c r="AA17" s="630"/>
      <c r="AB17" s="630"/>
      <c r="AC17" s="630"/>
      <c r="AF17" s="97" t="str">
        <f t="shared" ca="1" si="11"/>
        <v/>
      </c>
    </row>
    <row r="18" spans="1:32" x14ac:dyDescent="0.25">
      <c r="A18" s="641"/>
      <c r="B18" s="98" t="str" cm="1">
        <f t="array" aca="1" ref="B18" ca="1">IFERROR(_xlfn.IFS(M18="","",K18&gt;=time_violations,0,OR(N18/COUNT(rank)&lt;=percentage_superior,AF18&lt;&gt;""),1),"")</f>
        <v/>
      </c>
      <c r="C18" s="99" t="s">
        <v>183</v>
      </c>
      <c r="D18" s="99" t="str">
        <f>IF(Entries!W17="","",Entries!W17)</f>
        <v/>
      </c>
      <c r="E18" s="9"/>
      <c r="F18" s="10"/>
      <c r="G18" s="9"/>
      <c r="H18" s="10"/>
      <c r="I18" s="9"/>
      <c r="J18" s="10"/>
      <c r="K18" s="32"/>
      <c r="L18" s="103" t="str">
        <f t="shared" si="4"/>
        <v/>
      </c>
      <c r="M18" s="104" t="str">
        <f t="shared" si="24"/>
        <v/>
      </c>
      <c r="N18" s="104" t="str">
        <f t="shared" si="0"/>
        <v/>
      </c>
      <c r="O18" s="97" t="str" cm="1">
        <f t="array" ref="O18">_xlfn.IFS(SUM($E18,$G18,$I18)=0,"",$K18&gt;=time_violations,"",SUM($E18,$G18,$I18)&gt;0,SUM($E18,$G18,$I18))</f>
        <v/>
      </c>
      <c r="P18" t="str">
        <f t="shared" si="1"/>
        <v/>
      </c>
      <c r="Q18" s="97"/>
      <c r="S18" s="630"/>
      <c r="T18" s="630"/>
      <c r="U18" s="630"/>
      <c r="V18" s="630"/>
      <c r="W18" s="630"/>
      <c r="X18" s="630"/>
      <c r="Y18" s="630"/>
      <c r="Z18" s="630"/>
      <c r="AA18" s="630"/>
      <c r="AB18" s="630"/>
      <c r="AC18" s="630"/>
      <c r="AF18" s="97" t="str">
        <f t="shared" ca="1" si="11"/>
        <v/>
      </c>
    </row>
    <row r="19" spans="1:32" x14ac:dyDescent="0.25">
      <c r="A19" s="641"/>
      <c r="B19" s="98" t="str" cm="1">
        <f t="array" aca="1" ref="B19" ca="1">IFERROR(_xlfn.IFS(M19="","",K19&gt;=time_violations,0,OR(N19/COUNT(rank)&lt;=percentage_superior,AF19&lt;&gt;""),1),"")</f>
        <v/>
      </c>
      <c r="C19" s="99" t="s">
        <v>191</v>
      </c>
      <c r="D19" s="99" t="str">
        <f>IF(Entries!W18="","",Entries!W18)</f>
        <v/>
      </c>
      <c r="E19" s="9"/>
      <c r="F19" s="10"/>
      <c r="G19" s="9"/>
      <c r="H19" s="10"/>
      <c r="I19" s="9"/>
      <c r="J19" s="10"/>
      <c r="K19" s="32"/>
      <c r="L19" s="103" t="str">
        <f t="shared" si="4"/>
        <v/>
      </c>
      <c r="M19" s="104" t="str">
        <f t="shared" si="24"/>
        <v/>
      </c>
      <c r="N19" s="104" t="str">
        <f t="shared" si="0"/>
        <v/>
      </c>
      <c r="O19" s="97" t="str" cm="1">
        <f t="array" ref="O19">_xlfn.IFS(SUM($E19,$G19,$I19)=0,"",$K19&gt;=time_violations,"",SUM($E19,$G19,$I19)&gt;0,SUM($E19,$G19,$I19))</f>
        <v/>
      </c>
      <c r="P19" t="str">
        <f t="shared" si="1"/>
        <v/>
      </c>
      <c r="Q19" s="97"/>
      <c r="AF19" s="97" t="str">
        <f t="shared" ca="1" si="11"/>
        <v/>
      </c>
    </row>
    <row r="20" spans="1:32" x14ac:dyDescent="0.25">
      <c r="A20" s="634" t="s">
        <v>29</v>
      </c>
      <c r="B20" s="105" t="str" cm="1">
        <f t="array" aca="1" ref="B20" ca="1">IFERROR(_xlfn.IFS(M20="","",K20&gt;=time_violations,0,OR(N20/COUNT(rank)&lt;=percentage_superior,AF20&lt;&gt;""),1),"")</f>
        <v/>
      </c>
      <c r="C20" s="106" t="s">
        <v>199</v>
      </c>
      <c r="D20" s="106" t="str">
        <f>IF(Entries!W19="","",Entries!W19)</f>
        <v/>
      </c>
      <c r="E20" s="11"/>
      <c r="F20" s="12"/>
      <c r="G20" s="11"/>
      <c r="H20" s="12"/>
      <c r="I20" s="11"/>
      <c r="J20" s="12"/>
      <c r="K20" s="33"/>
      <c r="L20" s="110" t="str">
        <f t="shared" si="4"/>
        <v/>
      </c>
      <c r="M20" s="111" t="str">
        <f t="shared" si="24"/>
        <v/>
      </c>
      <c r="N20" s="111" t="str">
        <f t="shared" si="0"/>
        <v/>
      </c>
      <c r="O20" s="97" t="str" cm="1">
        <f t="array" ref="O20">_xlfn.IFS(SUM($E20,$G20,$I20)=0,"",$K20&gt;=time_violations,"",SUM($E20,$G20,$I20)&gt;0,SUM($E20,$G20,$I20))</f>
        <v/>
      </c>
      <c r="P20" t="str">
        <f t="shared" si="1"/>
        <v/>
      </c>
      <c r="Q20" s="97"/>
      <c r="AF20" s="97" t="str">
        <f t="shared" ca="1" si="11"/>
        <v/>
      </c>
    </row>
    <row r="21" spans="1:32" x14ac:dyDescent="0.25">
      <c r="A21" s="634"/>
      <c r="B21" s="105" t="str" cm="1">
        <f t="array" aca="1" ref="B21" ca="1">IFERROR(_xlfn.IFS(M21="","",K21&gt;=time_violations,0,OR(N21/COUNT(rank)&lt;=percentage_superior,AF21&lt;&gt;""),1),"")</f>
        <v/>
      </c>
      <c r="C21" s="106" t="s">
        <v>208</v>
      </c>
      <c r="D21" s="106" t="str">
        <f>IF(Entries!W20="","",Entries!W20)</f>
        <v/>
      </c>
      <c r="E21" s="11"/>
      <c r="F21" s="12"/>
      <c r="G21" s="11"/>
      <c r="H21" s="12"/>
      <c r="I21" s="11"/>
      <c r="J21" s="12"/>
      <c r="K21" s="33"/>
      <c r="L21" s="110" t="str">
        <f t="shared" si="4"/>
        <v/>
      </c>
      <c r="M21" s="111" t="str">
        <f t="shared" si="24"/>
        <v/>
      </c>
      <c r="N21" s="111" t="str">
        <f t="shared" si="0"/>
        <v/>
      </c>
      <c r="O21" s="97" t="str" cm="1">
        <f t="array" ref="O21">_xlfn.IFS(SUM($E21,$G21,$I21)=0,"",$K21&gt;=time_violations,"",SUM($E21,$G21,$I21)&gt;0,SUM($E21,$G21,$I21))</f>
        <v/>
      </c>
      <c r="P21" t="str">
        <f t="shared" si="1"/>
        <v/>
      </c>
      <c r="Q21" s="97"/>
      <c r="AF21" s="97" t="str">
        <f t="shared" ca="1" si="11"/>
        <v/>
      </c>
    </row>
    <row r="22" spans="1:32" x14ac:dyDescent="0.25">
      <c r="A22" s="634"/>
      <c r="B22" s="105" t="str" cm="1">
        <f t="array" aca="1" ref="B22" ca="1">IFERROR(_xlfn.IFS(M22="","",K22&gt;=time_violations,0,OR(N22/COUNT(rank)&lt;=percentage_superior,AF22&lt;&gt;""),1),"")</f>
        <v/>
      </c>
      <c r="C22" s="106" t="s">
        <v>216</v>
      </c>
      <c r="D22" s="106" t="str">
        <f>IF(Entries!W21="","",Entries!W21)</f>
        <v/>
      </c>
      <c r="E22" s="11"/>
      <c r="F22" s="12"/>
      <c r="G22" s="11"/>
      <c r="H22" s="12"/>
      <c r="I22" s="11"/>
      <c r="J22" s="12"/>
      <c r="K22" s="33"/>
      <c r="L22" s="110" t="str">
        <f t="shared" si="4"/>
        <v/>
      </c>
      <c r="M22" s="111" t="str">
        <f t="shared" si="24"/>
        <v/>
      </c>
      <c r="N22" s="111" t="str">
        <f t="shared" si="0"/>
        <v/>
      </c>
      <c r="O22" s="97" t="str" cm="1">
        <f t="array" ref="O22">_xlfn.IFS(SUM($E22,$G22,$I22)=0,"",$K22&gt;=time_violations,"",SUM($E22,$G22,$I22)&gt;0,SUM($E22,$G22,$I22))</f>
        <v/>
      </c>
      <c r="P22" t="str">
        <f t="shared" si="1"/>
        <v/>
      </c>
      <c r="Q22" s="97"/>
      <c r="AF22" s="97" t="str">
        <f t="shared" ca="1" si="11"/>
        <v/>
      </c>
    </row>
    <row r="23" spans="1:32" x14ac:dyDescent="0.25">
      <c r="A23" s="634"/>
      <c r="B23" s="105" t="str" cm="1">
        <f t="array" aca="1" ref="B23" ca="1">IFERROR(_xlfn.IFS(M23="","",K23&gt;=time_violations,0,OR(N23/COUNT(rank)&lt;=percentage_superior,AF23&lt;&gt;""),1),"")</f>
        <v/>
      </c>
      <c r="C23" s="106" t="s">
        <v>224</v>
      </c>
      <c r="D23" s="106" t="str">
        <f>IF(Entries!W22="","",Entries!W22)</f>
        <v/>
      </c>
      <c r="E23" s="11"/>
      <c r="F23" s="12"/>
      <c r="G23" s="11"/>
      <c r="H23" s="12"/>
      <c r="I23" s="11"/>
      <c r="J23" s="12"/>
      <c r="K23" s="33"/>
      <c r="L23" s="110" t="str">
        <f t="shared" si="4"/>
        <v/>
      </c>
      <c r="M23" s="111" t="str">
        <f t="shared" si="24"/>
        <v/>
      </c>
      <c r="N23" s="111" t="str">
        <f t="shared" si="0"/>
        <v/>
      </c>
      <c r="O23" s="97" t="str" cm="1">
        <f t="array" ref="O23">_xlfn.IFS(SUM($E23,$G23,$I23)=0,"",$K23&gt;=time_violations,"",SUM($E23,$G23,$I23)&gt;0,SUM($E23,$G23,$I23))</f>
        <v/>
      </c>
      <c r="P23" t="str">
        <f t="shared" si="1"/>
        <v/>
      </c>
      <c r="Q23" s="97"/>
      <c r="AF23" s="97" t="str">
        <f t="shared" ca="1" si="11"/>
        <v/>
      </c>
    </row>
    <row r="24" spans="1:32" x14ac:dyDescent="0.25">
      <c r="A24" s="635" t="s">
        <v>30</v>
      </c>
      <c r="B24" s="112" t="str" cm="1">
        <f t="array" aca="1" ref="B24" ca="1">IFERROR(_xlfn.IFS(M24="","",K24&gt;=time_violations,0,OR(N24/COUNT(rank)&lt;=percentage_superior,AF24&lt;&gt;""),1),"")</f>
        <v/>
      </c>
      <c r="C24" s="113" t="s">
        <v>232</v>
      </c>
      <c r="D24" s="113" t="str">
        <f>IF(Entries!W23="","",Entries!W23)</f>
        <v/>
      </c>
      <c r="E24" s="13"/>
      <c r="F24" s="14"/>
      <c r="G24" s="13"/>
      <c r="H24" s="14"/>
      <c r="I24" s="13"/>
      <c r="J24" s="14"/>
      <c r="K24" s="34"/>
      <c r="L24" s="117" t="str">
        <f t="shared" si="4"/>
        <v/>
      </c>
      <c r="M24" s="118" t="str">
        <f t="shared" si="24"/>
        <v/>
      </c>
      <c r="N24" s="118" t="str">
        <f t="shared" si="0"/>
        <v/>
      </c>
      <c r="O24" s="97" t="str" cm="1">
        <f t="array" ref="O24">_xlfn.IFS(SUM($E24,$G24,$I24)=0,"",$K24&gt;=time_violations,"",SUM($E24,$G24,$I24)&gt;0,SUM($E24,$G24,$I24))</f>
        <v/>
      </c>
      <c r="P24" t="str">
        <f t="shared" si="1"/>
        <v/>
      </c>
      <c r="Q24" s="97"/>
      <c r="AF24" s="97" t="str">
        <f t="shared" ca="1" si="11"/>
        <v/>
      </c>
    </row>
    <row r="25" spans="1:32" x14ac:dyDescent="0.25">
      <c r="A25" s="635"/>
      <c r="B25" s="112" t="str" cm="1">
        <f t="array" aca="1" ref="B25" ca="1">IFERROR(_xlfn.IFS(M25="","",K25&gt;=time_violations,0,OR(N25/COUNT(rank)&lt;=percentage_superior,AF25&lt;&gt;""),1),"")</f>
        <v/>
      </c>
      <c r="C25" s="113" t="s">
        <v>241</v>
      </c>
      <c r="D25" s="113" t="str">
        <f>IF(Entries!W24="","",Entries!W24)</f>
        <v/>
      </c>
      <c r="E25" s="13"/>
      <c r="F25" s="14"/>
      <c r="G25" s="13"/>
      <c r="H25" s="14"/>
      <c r="I25" s="13"/>
      <c r="J25" s="14"/>
      <c r="K25" s="34"/>
      <c r="L25" s="117" t="str">
        <f t="shared" si="4"/>
        <v/>
      </c>
      <c r="M25" s="118" t="str">
        <f t="shared" si="24"/>
        <v/>
      </c>
      <c r="N25" s="118" t="str">
        <f t="shared" si="0"/>
        <v/>
      </c>
      <c r="O25" s="97" t="str" cm="1">
        <f t="array" ref="O25">_xlfn.IFS(SUM($E25,$G25,$I25)=0,"",$K25&gt;=time_violations,"",SUM($E25,$G25,$I25)&gt;0,SUM($E25,$G25,$I25))</f>
        <v/>
      </c>
      <c r="P25" t="str">
        <f t="shared" si="1"/>
        <v/>
      </c>
      <c r="Q25" s="97"/>
      <c r="AF25" s="97" t="str">
        <f t="shared" ca="1" si="11"/>
        <v/>
      </c>
    </row>
    <row r="26" spans="1:32" x14ac:dyDescent="0.25">
      <c r="A26" s="635"/>
      <c r="B26" s="112" t="str" cm="1">
        <f t="array" aca="1" ref="B26" ca="1">IFERROR(_xlfn.IFS(M26="","",K26&gt;=time_violations,0,OR(N26/COUNT(rank)&lt;=percentage_superior,AF26&lt;&gt;""),1),"")</f>
        <v/>
      </c>
      <c r="C26" s="113" t="s">
        <v>249</v>
      </c>
      <c r="D26" s="113" t="str">
        <f>IF(Entries!W25="","",Entries!W25)</f>
        <v/>
      </c>
      <c r="E26" s="13"/>
      <c r="F26" s="14"/>
      <c r="G26" s="13"/>
      <c r="H26" s="14"/>
      <c r="I26" s="13"/>
      <c r="J26" s="14"/>
      <c r="K26" s="34"/>
      <c r="L26" s="117" t="str">
        <f t="shared" si="4"/>
        <v/>
      </c>
      <c r="M26" s="118" t="str">
        <f t="shared" si="24"/>
        <v/>
      </c>
      <c r="N26" s="118" t="str">
        <f t="shared" si="0"/>
        <v/>
      </c>
      <c r="O26" s="97" t="str" cm="1">
        <f t="array" ref="O26">_xlfn.IFS(SUM($E26,$G26,$I26)=0,"",$K26&gt;=time_violations,"",SUM($E26,$G26,$I26)&gt;0,SUM($E26,$G26,$I26))</f>
        <v/>
      </c>
      <c r="P26" t="str">
        <f t="shared" si="1"/>
        <v/>
      </c>
      <c r="Q26" s="97"/>
      <c r="AF26" s="97" t="str">
        <f t="shared" ca="1" si="11"/>
        <v/>
      </c>
    </row>
    <row r="27" spans="1:32" x14ac:dyDescent="0.25">
      <c r="A27" s="534"/>
      <c r="B27" s="119" t="str" cm="1">
        <f t="array" aca="1" ref="B27" ca="1">IFERROR(_xlfn.IFS(M27="","",K27&gt;=time_violations,0,OR(N27/COUNT(rank)&lt;=percentage_superior,AF27&lt;&gt;""),1),"")</f>
        <v/>
      </c>
      <c r="C27" s="120" t="s">
        <v>257</v>
      </c>
      <c r="D27" s="120" t="str">
        <f>IF(Entries!W26="","",Entries!W26)</f>
        <v/>
      </c>
      <c r="E27" s="15"/>
      <c r="F27" s="16"/>
      <c r="G27" s="15"/>
      <c r="H27" s="16"/>
      <c r="I27" s="15"/>
      <c r="J27" s="16"/>
      <c r="K27" s="35"/>
      <c r="L27" s="117" t="str">
        <f t="shared" si="4"/>
        <v/>
      </c>
      <c r="M27" s="118" t="str">
        <f t="shared" si="24"/>
        <v/>
      </c>
      <c r="N27" s="118" t="str">
        <f t="shared" si="0"/>
        <v/>
      </c>
      <c r="O27" s="97" t="str" cm="1">
        <f t="array" ref="O27">_xlfn.IFS(SUM($E27,$G27,$I27)=0,"",$K27&gt;=time_violations,"",SUM($E27,$G27,$I27)&gt;0,SUM($E27,$G27,$I27))</f>
        <v/>
      </c>
      <c r="P27" t="str">
        <f t="shared" si="1"/>
        <v/>
      </c>
      <c r="Q27" s="97"/>
      <c r="AF27" s="97" t="str">
        <f t="shared" ca="1" si="11"/>
        <v/>
      </c>
    </row>
    <row r="28" spans="1:32" x14ac:dyDescent="0.25">
      <c r="A28" s="636" t="s">
        <v>31</v>
      </c>
      <c r="B28" s="150" t="str" cm="1">
        <f t="array" aca="1" ref="B28" ca="1">IFERROR(_xlfn.IFS(M28="","",K28&gt;=time_violations,0,OR(N28/COUNT(rank)&lt;=percentage_superior,AF28&lt;&gt;""),1),"")</f>
        <v/>
      </c>
      <c r="C28" s="188" t="s">
        <v>265</v>
      </c>
      <c r="D28" s="149" t="str">
        <f>IF(Entries!W27="","",Entries!W27)</f>
        <v/>
      </c>
      <c r="E28" s="17"/>
      <c r="F28" s="18"/>
      <c r="G28" s="17"/>
      <c r="H28" s="18"/>
      <c r="I28" s="17"/>
      <c r="J28" s="18"/>
      <c r="K28" s="192"/>
      <c r="L28" s="129" t="str">
        <f t="shared" si="4"/>
        <v/>
      </c>
      <c r="M28" s="130" t="str">
        <f t="shared" si="24"/>
        <v/>
      </c>
      <c r="N28" s="130" t="str">
        <f t="shared" si="0"/>
        <v/>
      </c>
      <c r="O28" s="97" t="str" cm="1">
        <f t="array" ref="O28">_xlfn.IFS(SUM($E28,$G28,$I28)=0,"",$K28&gt;=time_violations,"",SUM($E28,$G28,$I28)&gt;0,SUM($E28,$G28,$I28))</f>
        <v/>
      </c>
      <c r="P28" t="str">
        <f t="shared" si="1"/>
        <v/>
      </c>
      <c r="Q28" s="97"/>
      <c r="AF28" s="97" t="str">
        <f t="shared" ca="1" si="11"/>
        <v/>
      </c>
    </row>
    <row r="29" spans="1:32" x14ac:dyDescent="0.25">
      <c r="A29" s="636"/>
      <c r="B29" s="150" t="str" cm="1">
        <f t="array" aca="1" ref="B29" ca="1">IFERROR(_xlfn.IFS(M29="","",K29&gt;=time_violations,0,OR(N29/COUNT(rank)&lt;=percentage_superior,AF29&lt;&gt;""),1),"")</f>
        <v/>
      </c>
      <c r="C29" s="188" t="s">
        <v>274</v>
      </c>
      <c r="D29" s="149" t="str">
        <f>IF(Entries!W28="","",Entries!W28)</f>
        <v/>
      </c>
      <c r="E29" s="17"/>
      <c r="F29" s="18"/>
      <c r="G29" s="17"/>
      <c r="H29" s="18"/>
      <c r="I29" s="17"/>
      <c r="J29" s="18"/>
      <c r="K29" s="36"/>
      <c r="L29" s="129" t="str">
        <f t="shared" si="4"/>
        <v/>
      </c>
      <c r="M29" s="130" t="str">
        <f t="shared" si="24"/>
        <v/>
      </c>
      <c r="N29" s="130" t="str">
        <f t="shared" si="0"/>
        <v/>
      </c>
      <c r="O29" s="97" t="str" cm="1">
        <f t="array" ref="O29">_xlfn.IFS(SUM($E29,$G29,$I29)=0,"",$K29&gt;=time_violations,"",SUM($E29,$G29,$I29)&gt;0,SUM($E29,$G29,$I29))</f>
        <v/>
      </c>
      <c r="P29" t="str">
        <f t="shared" si="1"/>
        <v/>
      </c>
      <c r="Q29" s="97"/>
      <c r="AF29" s="97" t="str">
        <f t="shared" ca="1" si="11"/>
        <v/>
      </c>
    </row>
    <row r="30" spans="1:32" x14ac:dyDescent="0.25">
      <c r="A30" s="636"/>
      <c r="B30" s="398" t="str" cm="1">
        <f t="array" aca="1" ref="B30" ca="1">IFERROR(_xlfn.IFS(M30="","",K30&gt;=time_violations,0,OR(N30/COUNT(rank)&lt;=percentage_superior,AF30&lt;&gt;""),1),"")</f>
        <v/>
      </c>
      <c r="C30" s="188" t="s">
        <v>282</v>
      </c>
      <c r="D30" s="149" t="str">
        <f>IF(Entries!W29="","",Entries!W29)</f>
        <v/>
      </c>
      <c r="E30" s="17"/>
      <c r="F30" s="18"/>
      <c r="G30" s="17"/>
      <c r="H30" s="18"/>
      <c r="I30" s="17"/>
      <c r="J30" s="18"/>
      <c r="K30" s="36"/>
      <c r="L30" s="129" t="str">
        <f t="shared" si="4"/>
        <v/>
      </c>
      <c r="M30" s="130" t="str">
        <f t="shared" si="24"/>
        <v/>
      </c>
      <c r="N30" s="130" t="str">
        <f t="shared" si="0"/>
        <v/>
      </c>
      <c r="O30" s="97" t="str" cm="1">
        <f t="array" ref="O30">_xlfn.IFS(SUM($E30,$G30,$I30)=0,"",$K30&gt;=time_violations,"",SUM($E30,$G30,$I30)&gt;0,SUM($E30,$G30,$I30))</f>
        <v/>
      </c>
      <c r="P30" t="str">
        <f t="shared" si="1"/>
        <v/>
      </c>
      <c r="Q30" s="97"/>
      <c r="AF30" s="97" t="str">
        <f t="shared" ca="1" si="11"/>
        <v/>
      </c>
    </row>
    <row r="31" spans="1:32" x14ac:dyDescent="0.25">
      <c r="A31" s="636"/>
      <c r="B31" s="397" t="str" cm="1">
        <f t="array" aca="1" ref="B31" ca="1">IFERROR(_xlfn.IFS(M31="","",K31&gt;=time_violations,0,OR(N31/COUNT(rank)&lt;=percentage_superior,AF31&lt;&gt;""),1),"")</f>
        <v/>
      </c>
      <c r="C31" s="188" t="s">
        <v>290</v>
      </c>
      <c r="D31" s="125" t="str">
        <f>IF(Entries!W30="","",Entries!W30)</f>
        <v/>
      </c>
      <c r="E31" s="17"/>
      <c r="F31" s="18"/>
      <c r="G31" s="17"/>
      <c r="H31" s="18"/>
      <c r="I31" s="17"/>
      <c r="J31" s="18"/>
      <c r="K31" s="36"/>
      <c r="L31" s="129" t="str">
        <f t="shared" si="4"/>
        <v/>
      </c>
      <c r="M31" s="130" t="str">
        <f t="shared" si="24"/>
        <v/>
      </c>
      <c r="N31" s="130" t="str">
        <f t="shared" si="0"/>
        <v/>
      </c>
      <c r="O31" s="97" t="str" cm="1">
        <f t="array" ref="O31">_xlfn.IFS(SUM($E31,$G31,$I31)=0,"",$K31&gt;=time_violations,"",SUM($E31,$G31,$I31)&gt;0,SUM($E31,$G31,$I31))</f>
        <v/>
      </c>
      <c r="P31" t="str">
        <f t="shared" si="1"/>
        <v/>
      </c>
      <c r="Q31" s="97"/>
      <c r="AF31" s="97" t="str">
        <f t="shared" ca="1" si="11"/>
        <v/>
      </c>
    </row>
    <row r="32" spans="1:32" x14ac:dyDescent="0.25">
      <c r="A32" s="554" t="s">
        <v>32</v>
      </c>
      <c r="B32" s="193" t="str" cm="1">
        <f t="array" aca="1" ref="B32" ca="1">IFERROR(_xlfn.IFS(M32="","",K32&gt;=time_violations,0,OR(N32/COUNT(rank)&lt;=percentage_superior,AF32&lt;&gt;""),1),"")</f>
        <v/>
      </c>
      <c r="C32" s="131" t="s">
        <v>298</v>
      </c>
      <c r="D32" s="151" t="str">
        <f>IF(Entries!W31="","",Entries!W31)</f>
        <v/>
      </c>
      <c r="E32" s="19"/>
      <c r="F32" s="20"/>
      <c r="G32" s="19"/>
      <c r="H32" s="20"/>
      <c r="I32" s="19"/>
      <c r="J32" s="20"/>
      <c r="K32" s="37"/>
      <c r="L32" s="135" t="str">
        <f t="shared" si="4"/>
        <v/>
      </c>
      <c r="M32" s="133" t="str">
        <f t="shared" si="24"/>
        <v/>
      </c>
      <c r="N32" s="133" t="str">
        <f t="shared" si="0"/>
        <v/>
      </c>
      <c r="O32" s="97" t="str" cm="1">
        <f t="array" ref="O32">_xlfn.IFS(SUM($E32,$G32,$I32)=0,"",$K32&gt;=time_violations,"",SUM($E32,$G32,$I32)&gt;0,SUM($E32,$G32,$I32))</f>
        <v/>
      </c>
      <c r="P32" t="str">
        <f t="shared" si="1"/>
        <v/>
      </c>
      <c r="Q32" s="97"/>
      <c r="AF32" s="97" t="str">
        <f t="shared" ca="1" si="11"/>
        <v/>
      </c>
    </row>
    <row r="33" spans="1:32" x14ac:dyDescent="0.25">
      <c r="A33" s="637"/>
      <c r="B33" s="136" t="str" cm="1">
        <f t="array" aca="1" ref="B33" ca="1">IFERROR(_xlfn.IFS(M33="","",K33&gt;=time_violations,0,OR(N33/COUNT(rank)&lt;=percentage_superior,AF33&lt;&gt;""),1),"")</f>
        <v/>
      </c>
      <c r="C33" s="137" t="s">
        <v>307</v>
      </c>
      <c r="D33" s="137" t="str">
        <f>IF(Entries!W32="","",Entries!W32)</f>
        <v/>
      </c>
      <c r="E33" s="21"/>
      <c r="F33" s="22"/>
      <c r="G33" s="21"/>
      <c r="H33" s="22"/>
      <c r="I33" s="21"/>
      <c r="J33" s="22"/>
      <c r="K33" s="37"/>
      <c r="L33" s="135" t="str">
        <f t="shared" si="4"/>
        <v/>
      </c>
      <c r="M33" s="133" t="str">
        <f t="shared" si="24"/>
        <v/>
      </c>
      <c r="N33" s="133" t="str">
        <f t="shared" si="0"/>
        <v/>
      </c>
      <c r="O33" s="97" t="str" cm="1">
        <f t="array" ref="O33">_xlfn.IFS(SUM($E33,$G33,$I33)=0,"",$K33&gt;=time_violations,"",SUM($E33,$G33,$I33)&gt;0,SUM($E33,$G33,$I33))</f>
        <v/>
      </c>
      <c r="P33" t="str">
        <f t="shared" si="1"/>
        <v/>
      </c>
      <c r="Q33" s="97"/>
      <c r="AF33" s="97" t="str">
        <f t="shared" ca="1" si="11"/>
        <v/>
      </c>
    </row>
    <row r="34" spans="1:32" x14ac:dyDescent="0.25">
      <c r="A34" s="637"/>
      <c r="B34" s="136" t="str" cm="1">
        <f t="array" aca="1" ref="B34" ca="1">IFERROR(_xlfn.IFS(M34="","",K34&gt;=time_violations,0,OR(N34/COUNT(rank)&lt;=percentage_superior,AF34&lt;&gt;""),1),"")</f>
        <v/>
      </c>
      <c r="C34" s="137" t="s">
        <v>315</v>
      </c>
      <c r="D34" s="137" t="str">
        <f>IF(Entries!W33="","",Entries!W33)</f>
        <v/>
      </c>
      <c r="E34" s="21"/>
      <c r="F34" s="22"/>
      <c r="G34" s="21"/>
      <c r="H34" s="22"/>
      <c r="I34" s="21"/>
      <c r="J34" s="22"/>
      <c r="K34" s="37"/>
      <c r="L34" s="135" t="str">
        <f t="shared" si="4"/>
        <v/>
      </c>
      <c r="M34" s="133" t="str">
        <f t="shared" si="24"/>
        <v/>
      </c>
      <c r="N34" s="133" t="str">
        <f t="shared" si="0"/>
        <v/>
      </c>
      <c r="O34" s="97" t="str" cm="1">
        <f t="array" ref="O34">_xlfn.IFS(SUM($E34,$G34,$I34)=0,"",$K34&gt;=time_violations,"",SUM($E34,$G34,$I34)&gt;0,SUM($E34,$G34,$I34))</f>
        <v/>
      </c>
      <c r="P34" t="str">
        <f t="shared" si="1"/>
        <v/>
      </c>
      <c r="Q34" s="97"/>
      <c r="AF34" s="97" t="str">
        <f t="shared" ca="1" si="11"/>
        <v/>
      </c>
    </row>
    <row r="35" spans="1:32" x14ac:dyDescent="0.25">
      <c r="A35" s="637"/>
      <c r="B35" s="136" t="str" cm="1">
        <f t="array" aca="1" ref="B35" ca="1">IFERROR(_xlfn.IFS(M35="","",K35&gt;=time_violations,0,OR(N35/COUNT(rank)&lt;=percentage_superior,AF35&lt;&gt;""),1),"")</f>
        <v/>
      </c>
      <c r="C35" s="137" t="s">
        <v>323</v>
      </c>
      <c r="D35" s="137" t="str">
        <f>IF(Entries!W34="","",Entries!W34)</f>
        <v/>
      </c>
      <c r="E35" s="21"/>
      <c r="F35" s="22"/>
      <c r="G35" s="21"/>
      <c r="H35" s="22"/>
      <c r="I35" s="21"/>
      <c r="J35" s="22"/>
      <c r="K35" s="37"/>
      <c r="L35" s="135" t="str">
        <f t="shared" si="4"/>
        <v/>
      </c>
      <c r="M35" s="133" t="str">
        <f t="shared" si="24"/>
        <v/>
      </c>
      <c r="N35" s="133" t="str">
        <f t="shared" si="0"/>
        <v/>
      </c>
      <c r="O35" s="97" t="str" cm="1">
        <f t="array" ref="O35">_xlfn.IFS(SUM($E35,$G35,$I35)=0,"",$K35&gt;=time_violations,"",SUM($E35,$G35,$I35)&gt;0,SUM($E35,$G35,$I35))</f>
        <v/>
      </c>
      <c r="P35" t="str">
        <f t="shared" si="1"/>
        <v/>
      </c>
      <c r="Q35" s="97"/>
      <c r="AF35" s="97" t="str">
        <f t="shared" ca="1" si="11"/>
        <v/>
      </c>
    </row>
    <row r="36" spans="1:32" x14ac:dyDescent="0.25">
      <c r="A36" s="563" t="s">
        <v>33</v>
      </c>
      <c r="B36" s="140" t="str" cm="1">
        <f t="array" aca="1" ref="B36" ca="1">IFERROR(_xlfn.IFS(M36="","",K36&gt;=time_violations,0,OR(N36/COUNT(rank)&lt;=percentage_superior,AF36&lt;&gt;""),1),"")</f>
        <v/>
      </c>
      <c r="C36" s="141" t="s">
        <v>331</v>
      </c>
      <c r="D36" s="141" t="str">
        <f>IF(Entries!W35="","",Entries!W35)</f>
        <v/>
      </c>
      <c r="E36" s="1"/>
      <c r="F36" s="2"/>
      <c r="G36" s="1"/>
      <c r="H36" s="2"/>
      <c r="I36" s="1"/>
      <c r="J36" s="2"/>
      <c r="K36" s="29"/>
      <c r="L36" s="65" t="str">
        <f>IF(SUM($E36,$G36,$I36)=0,"",SUM($E36,$G36,$I36))</f>
        <v/>
      </c>
      <c r="M36" s="64" t="str">
        <f>IF(SUM(F36,H36,J36)&gt;0,SUM(F36,H36,J36),"")</f>
        <v/>
      </c>
      <c r="N36" s="66" t="str">
        <f t="shared" ref="N36:N67" si="27">IFERROR(_xlfn.RANK.EQ($O36, rank,1) + COUNTIFS(rank, $O36,score, "&gt;" &amp;M36),"")</f>
        <v/>
      </c>
      <c r="O36" s="97" t="str" cm="1">
        <f t="array" ref="O36">_xlfn.IFS(SUM($E36,$G36,$I36)=0,"",$K36&gt;=time_violations,"",SUM($E36,$G36,$I36)&gt;0,SUM($E36,$G36,$I36))</f>
        <v/>
      </c>
      <c r="P36" t="str">
        <f t="shared" ref="P36:P67" si="28">IF(K36="","",K36*penalty_points-penalty_points)</f>
        <v/>
      </c>
      <c r="Q36" s="97"/>
      <c r="AF36" s="97" t="str">
        <f t="shared" ca="1" si="11"/>
        <v/>
      </c>
    </row>
    <row r="37" spans="1:32" x14ac:dyDescent="0.25">
      <c r="A37" s="638"/>
      <c r="B37" s="142" t="str" cm="1">
        <f t="array" aca="1" ref="B37" ca="1">IFERROR(_xlfn.IFS(M37="","",K37&gt;=time_violations,0,OR(N37/COUNT(rank)&lt;=percentage_superior,AF37&lt;&gt;""),1),"")</f>
        <v/>
      </c>
      <c r="C37" s="143" t="s">
        <v>340</v>
      </c>
      <c r="D37" s="143" t="str">
        <f>IF(Entries!W36="","",Entries!W36)</f>
        <v/>
      </c>
      <c r="E37" s="3"/>
      <c r="F37" s="4"/>
      <c r="G37" s="3"/>
      <c r="H37" s="4"/>
      <c r="I37" s="3"/>
      <c r="J37" s="4"/>
      <c r="K37" s="29"/>
      <c r="L37" s="65" t="str">
        <f t="shared" ref="L37:L67" si="29">IF(SUM($E37,$G37,$I37)=0,"",SUM($E37,$G37,$I37))</f>
        <v/>
      </c>
      <c r="M37" s="64" t="str">
        <f t="shared" ref="M37:M42" si="30">IF(SUM(F37,H37,J37)&gt;0,SUM(F37,H37,J37),"")</f>
        <v/>
      </c>
      <c r="N37" s="66" t="str">
        <f t="shared" si="27"/>
        <v/>
      </c>
      <c r="O37" s="97" t="str" cm="1">
        <f t="array" ref="O37">_xlfn.IFS(SUM($E37,$G37,$I37)=0,"",$K37&gt;=time_violations,"",SUM($E37,$G37,$I37)&gt;0,SUM($E37,$G37,$I37))</f>
        <v/>
      </c>
      <c r="P37" t="str">
        <f t="shared" si="28"/>
        <v/>
      </c>
      <c r="Q37" s="97"/>
      <c r="AF37" s="97" t="str">
        <f t="shared" ca="1" si="11"/>
        <v/>
      </c>
    </row>
    <row r="38" spans="1:32" x14ac:dyDescent="0.25">
      <c r="A38" s="638"/>
      <c r="B38" s="142" t="str" cm="1">
        <f t="array" aca="1" ref="B38" ca="1">IFERROR(_xlfn.IFS(M38="","",K38&gt;=time_violations,0,OR(N38/COUNT(rank)&lt;=percentage_superior,AF38&lt;&gt;""),1),"")</f>
        <v/>
      </c>
      <c r="C38" s="143" t="s">
        <v>348</v>
      </c>
      <c r="D38" s="143" t="str">
        <f>IF(Entries!W37="","",Entries!W37)</f>
        <v/>
      </c>
      <c r="E38" s="3"/>
      <c r="F38" s="4"/>
      <c r="G38" s="3"/>
      <c r="H38" s="4"/>
      <c r="I38" s="3"/>
      <c r="J38" s="4"/>
      <c r="K38" s="29"/>
      <c r="L38" s="65" t="str">
        <f t="shared" si="29"/>
        <v/>
      </c>
      <c r="M38" s="64" t="str">
        <f t="shared" si="30"/>
        <v/>
      </c>
      <c r="N38" s="66" t="str">
        <f t="shared" si="27"/>
        <v/>
      </c>
      <c r="O38" s="97" t="str" cm="1">
        <f t="array" ref="O38">_xlfn.IFS(SUM($E38,$G38,$I38)=0,"",$K38&gt;=time_violations,"",SUM($E38,$G38,$I38)&gt;0,SUM($E38,$G38,$I38))</f>
        <v/>
      </c>
      <c r="P38" t="str">
        <f t="shared" si="28"/>
        <v/>
      </c>
      <c r="Q38" s="97"/>
      <c r="AF38" s="97" t="str">
        <f t="shared" ca="1" si="11"/>
        <v/>
      </c>
    </row>
    <row r="39" spans="1:32" x14ac:dyDescent="0.25">
      <c r="A39" s="638"/>
      <c r="B39" s="142" t="str" cm="1">
        <f t="array" aca="1" ref="B39" ca="1">IFERROR(_xlfn.IFS(M39="","",K39&gt;=time_violations,0,OR(N39/COUNT(rank)&lt;=percentage_superior,AF39&lt;&gt;""),1),"")</f>
        <v/>
      </c>
      <c r="C39" s="143" t="s">
        <v>356</v>
      </c>
      <c r="D39" s="143" t="str">
        <f>IF(Entries!W38="","",Entries!W38)</f>
        <v/>
      </c>
      <c r="E39" s="3"/>
      <c r="F39" s="4"/>
      <c r="G39" s="3"/>
      <c r="H39" s="4"/>
      <c r="I39" s="3"/>
      <c r="J39" s="4"/>
      <c r="K39" s="29"/>
      <c r="L39" s="65" t="str">
        <f t="shared" si="29"/>
        <v/>
      </c>
      <c r="M39" s="64" t="str">
        <f t="shared" si="30"/>
        <v/>
      </c>
      <c r="N39" s="66" t="str">
        <f t="shared" si="27"/>
        <v/>
      </c>
      <c r="O39" s="97" t="str" cm="1">
        <f t="array" ref="O39">_xlfn.IFS(SUM($E39,$G39,$I39)=0,"",$K39&gt;=time_violations,"",SUM($E39,$G39,$I39)&gt;0,SUM($E39,$G39,$I39))</f>
        <v/>
      </c>
      <c r="P39" t="str">
        <f t="shared" si="28"/>
        <v/>
      </c>
      <c r="Q39" s="97"/>
      <c r="AF39" s="97" t="str">
        <f t="shared" ca="1" si="11"/>
        <v/>
      </c>
    </row>
    <row r="40" spans="1:32" x14ac:dyDescent="0.25">
      <c r="A40" s="639" t="s">
        <v>34</v>
      </c>
      <c r="B40" s="77" t="str" cm="1">
        <f t="array" aca="1" ref="B40" ca="1">IFERROR(_xlfn.IFS(M40="","",K40&gt;=time_violations,0,OR(N40/COUNT(rank)&lt;=percentage_superior,AF40&lt;&gt;""),1),"")</f>
        <v/>
      </c>
      <c r="C40" s="78" t="s">
        <v>364</v>
      </c>
      <c r="D40" s="78" t="str">
        <f>IF(Entries!W39="","",Entries!W39)</f>
        <v/>
      </c>
      <c r="E40" s="5"/>
      <c r="F40" s="6"/>
      <c r="G40" s="5"/>
      <c r="H40" s="6"/>
      <c r="I40" s="5"/>
      <c r="J40" s="6"/>
      <c r="K40" s="30"/>
      <c r="L40" s="82" t="str">
        <f t="shared" si="29"/>
        <v/>
      </c>
      <c r="M40" s="83" t="str">
        <f t="shared" si="30"/>
        <v/>
      </c>
      <c r="N40" s="84" t="str">
        <f t="shared" si="27"/>
        <v/>
      </c>
      <c r="O40" s="97" t="str" cm="1">
        <f t="array" ref="O40">_xlfn.IFS(SUM($E40,$G40,$I40)=0,"",$K40&gt;=time_violations,"",SUM($E40,$G40,$I40)&gt;0,SUM($E40,$G40,$I40))</f>
        <v/>
      </c>
      <c r="P40" t="str">
        <f t="shared" si="28"/>
        <v/>
      </c>
      <c r="AF40" s="97" t="str">
        <f t="shared" ca="1" si="11"/>
        <v/>
      </c>
    </row>
    <row r="41" spans="1:32" x14ac:dyDescent="0.25">
      <c r="A41" s="639"/>
      <c r="B41" s="77" t="str" cm="1">
        <f t="array" aca="1" ref="B41" ca="1">IFERROR(_xlfn.IFS(M41="","",K41&gt;=time_violations,0,OR(N41/COUNT(rank)&lt;=percentage_superior,AF41&lt;&gt;""),1),"")</f>
        <v/>
      </c>
      <c r="C41" s="78" t="s">
        <v>373</v>
      </c>
      <c r="D41" s="78" t="str">
        <f>IF(Entries!W40="","",Entries!W40)</f>
        <v/>
      </c>
      <c r="E41" s="5"/>
      <c r="F41" s="6"/>
      <c r="G41" s="5"/>
      <c r="H41" s="6"/>
      <c r="I41" s="5"/>
      <c r="J41" s="6"/>
      <c r="K41" s="30"/>
      <c r="L41" s="82" t="str">
        <f t="shared" si="29"/>
        <v/>
      </c>
      <c r="M41" s="83" t="str">
        <f t="shared" si="30"/>
        <v/>
      </c>
      <c r="N41" s="84" t="str">
        <f t="shared" si="27"/>
        <v/>
      </c>
      <c r="O41" s="97" t="str" cm="1">
        <f t="array" ref="O41">_xlfn.IFS(SUM($E41,$G41,$I41)=0,"",$K41&gt;=time_violations,"",SUM($E41,$G41,$I41)&gt;0,SUM($E41,$G41,$I41))</f>
        <v/>
      </c>
      <c r="P41" t="str">
        <f t="shared" si="28"/>
        <v/>
      </c>
      <c r="AF41" s="97" t="str">
        <f t="shared" ca="1" si="11"/>
        <v/>
      </c>
    </row>
    <row r="42" spans="1:32" x14ac:dyDescent="0.25">
      <c r="A42" s="639"/>
      <c r="B42" s="77" t="str" cm="1">
        <f t="array" aca="1" ref="B42" ca="1">IFERROR(_xlfn.IFS(M42="","",K42&gt;=time_violations,0,OR(N42/COUNT(rank)&lt;=percentage_superior,AF42&lt;&gt;""),1),"")</f>
        <v/>
      </c>
      <c r="C42" s="78" t="s">
        <v>381</v>
      </c>
      <c r="D42" s="78" t="str">
        <f>IF(Entries!W41="","",Entries!W41)</f>
        <v/>
      </c>
      <c r="E42" s="5"/>
      <c r="F42" s="6"/>
      <c r="G42" s="5"/>
      <c r="H42" s="6"/>
      <c r="I42" s="5"/>
      <c r="J42" s="6"/>
      <c r="K42" s="30"/>
      <c r="L42" s="82" t="str">
        <f t="shared" si="29"/>
        <v/>
      </c>
      <c r="M42" s="83" t="str">
        <f t="shared" si="30"/>
        <v/>
      </c>
      <c r="N42" s="84" t="str">
        <f t="shared" si="27"/>
        <v/>
      </c>
      <c r="O42" s="97" t="str" cm="1">
        <f t="array" ref="O42">_xlfn.IFS(SUM($E42,$G42,$I42)=0,"",$K42&gt;=time_violations,"",SUM($E42,$G42,$I42)&gt;0,SUM($E42,$G42,$I42))</f>
        <v/>
      </c>
      <c r="P42" t="str">
        <f t="shared" si="28"/>
        <v/>
      </c>
      <c r="AF42" s="97" t="str">
        <f t="shared" ca="1" si="11"/>
        <v/>
      </c>
    </row>
    <row r="43" spans="1:32" x14ac:dyDescent="0.25">
      <c r="A43" s="639"/>
      <c r="B43" s="77" t="str" cm="1">
        <f t="array" aca="1" ref="B43" ca="1">IFERROR(_xlfn.IFS(M43="","",K43&gt;=time_violations,0,OR(N43/COUNT(rank)&lt;=percentage_superior,AF43&lt;&gt;""),1),"")</f>
        <v/>
      </c>
      <c r="C43" s="78" t="s">
        <v>389</v>
      </c>
      <c r="D43" s="78" t="str">
        <f>IF(Entries!W42="","",Entries!W42)</f>
        <v/>
      </c>
      <c r="E43" s="5"/>
      <c r="F43" s="6"/>
      <c r="G43" s="5"/>
      <c r="H43" s="6"/>
      <c r="I43" s="5"/>
      <c r="J43" s="6"/>
      <c r="K43" s="30"/>
      <c r="L43" s="82" t="str">
        <f t="shared" si="29"/>
        <v/>
      </c>
      <c r="M43" s="83" t="str">
        <f>IF(SUM(F43,H43,J43)&gt;0,SUM(F43,H43,J43),"")</f>
        <v/>
      </c>
      <c r="N43" s="84" t="str">
        <f t="shared" si="27"/>
        <v/>
      </c>
      <c r="O43" s="97" t="str" cm="1">
        <f t="array" ref="O43">_xlfn.IFS(SUM($E43,$G43,$I43)=0,"",$K43&gt;=time_violations,"",SUM($E43,$G43,$I43)&gt;0,SUM($E43,$G43,$I43))</f>
        <v/>
      </c>
      <c r="P43" t="str">
        <f t="shared" si="28"/>
        <v/>
      </c>
      <c r="AF43" s="97" t="str">
        <f t="shared" ca="1" si="11"/>
        <v/>
      </c>
    </row>
    <row r="44" spans="1:32" x14ac:dyDescent="0.25">
      <c r="A44" s="640" t="s">
        <v>35</v>
      </c>
      <c r="B44" s="87" t="str" cm="1">
        <f t="array" aca="1" ref="B44" ca="1">IFERROR(_xlfn.IFS(M44="","",K44&gt;=time_violations,0,OR(N44/COUNT(rank)&lt;=percentage_superior,AF44&lt;&gt;""),1),"")</f>
        <v/>
      </c>
      <c r="C44" s="88" t="s">
        <v>397</v>
      </c>
      <c r="D44" s="88" t="str">
        <f>IF(Entries!W43="","",Entries!W43)</f>
        <v/>
      </c>
      <c r="E44" s="7"/>
      <c r="F44" s="8"/>
      <c r="G44" s="7"/>
      <c r="H44" s="8"/>
      <c r="I44" s="7"/>
      <c r="J44" s="8"/>
      <c r="K44" s="31"/>
      <c r="L44" s="92" t="str">
        <f t="shared" si="29"/>
        <v/>
      </c>
      <c r="M44" s="93" t="str">
        <f t="shared" ref="M44:M67" si="31">IF(SUM(F44,H44,J44)&gt;0,SUM(F44,H44,J44),"")</f>
        <v/>
      </c>
      <c r="N44" s="94" t="str">
        <f t="shared" si="27"/>
        <v/>
      </c>
      <c r="O44" s="97" t="str" cm="1">
        <f t="array" ref="O44">_xlfn.IFS(SUM($E44,$G44,$I44)=0,"",$K44&gt;=time_violations,"",SUM($E44,$G44,$I44)&gt;0,SUM($E44,$G44,$I44))</f>
        <v/>
      </c>
      <c r="P44" t="str">
        <f t="shared" si="28"/>
        <v/>
      </c>
      <c r="AF44" s="97" t="str">
        <f t="shared" ca="1" si="11"/>
        <v/>
      </c>
    </row>
    <row r="45" spans="1:32" x14ac:dyDescent="0.25">
      <c r="A45" s="640"/>
      <c r="B45" s="87" t="str" cm="1">
        <f t="array" aca="1" ref="B45" ca="1">IFERROR(_xlfn.IFS(M45="","",K45&gt;=time_violations,0,OR(N45/COUNT(rank)&lt;=percentage_superior,AF45&lt;&gt;""),1),"")</f>
        <v/>
      </c>
      <c r="C45" s="88" t="s">
        <v>406</v>
      </c>
      <c r="D45" s="88" t="str">
        <f>IF(Entries!W44="","",Entries!W44)</f>
        <v/>
      </c>
      <c r="E45" s="7"/>
      <c r="F45" s="8"/>
      <c r="G45" s="7"/>
      <c r="H45" s="8"/>
      <c r="I45" s="7"/>
      <c r="J45" s="8"/>
      <c r="K45" s="31"/>
      <c r="L45" s="92" t="str">
        <f t="shared" si="29"/>
        <v/>
      </c>
      <c r="M45" s="93" t="str">
        <f t="shared" si="31"/>
        <v/>
      </c>
      <c r="N45" s="94" t="str">
        <f t="shared" si="27"/>
        <v/>
      </c>
      <c r="O45" s="97" t="str" cm="1">
        <f t="array" ref="O45">_xlfn.IFS(SUM($E45,$G45,$I45)=0,"",$K45&gt;=time_violations,"",SUM($E45,$G45,$I45)&gt;0,SUM($E45,$G45,$I45))</f>
        <v/>
      </c>
      <c r="P45" t="str">
        <f t="shared" si="28"/>
        <v/>
      </c>
      <c r="AF45" s="97" t="str">
        <f t="shared" ca="1" si="11"/>
        <v/>
      </c>
    </row>
    <row r="46" spans="1:32" x14ac:dyDescent="0.25">
      <c r="A46" s="640"/>
      <c r="B46" s="87" t="str" cm="1">
        <f t="array" aca="1" ref="B46" ca="1">IFERROR(_xlfn.IFS(M46="","",K46&gt;=time_violations,0,OR(N46/COUNT(rank)&lt;=percentage_superior,AF46&lt;&gt;""),1),"")</f>
        <v/>
      </c>
      <c r="C46" s="88" t="s">
        <v>414</v>
      </c>
      <c r="D46" s="88" t="str">
        <f>IF(Entries!W45="","",Entries!W45)</f>
        <v/>
      </c>
      <c r="E46" s="7"/>
      <c r="F46" s="8"/>
      <c r="G46" s="7"/>
      <c r="H46" s="8"/>
      <c r="I46" s="7"/>
      <c r="J46" s="8"/>
      <c r="K46" s="31"/>
      <c r="L46" s="92" t="str">
        <f t="shared" si="29"/>
        <v/>
      </c>
      <c r="M46" s="93" t="str">
        <f t="shared" si="31"/>
        <v/>
      </c>
      <c r="N46" s="94" t="str">
        <f t="shared" si="27"/>
        <v/>
      </c>
      <c r="O46" s="97" t="str" cm="1">
        <f t="array" ref="O46">_xlfn.IFS(SUM($E46,$G46,$I46)=0,"",$K46&gt;=time_violations,"",SUM($E46,$G46,$I46)&gt;0,SUM($E46,$G46,$I46))</f>
        <v/>
      </c>
      <c r="P46" t="str">
        <f t="shared" si="28"/>
        <v/>
      </c>
      <c r="AF46" s="97" t="str">
        <f t="shared" ca="1" si="11"/>
        <v/>
      </c>
    </row>
    <row r="47" spans="1:32" x14ac:dyDescent="0.25">
      <c r="A47" s="640"/>
      <c r="B47" s="87" t="str" cm="1">
        <f t="array" aca="1" ref="B47" ca="1">IFERROR(_xlfn.IFS(M47="","",K47&gt;=time_violations,0,OR(N47/COUNT(rank)&lt;=percentage_superior,AF47&lt;&gt;""),1),"")</f>
        <v/>
      </c>
      <c r="C47" s="88" t="s">
        <v>422</v>
      </c>
      <c r="D47" s="88" t="str">
        <f>IF(Entries!W46="","",Entries!W46)</f>
        <v/>
      </c>
      <c r="E47" s="7"/>
      <c r="F47" s="8"/>
      <c r="G47" s="7"/>
      <c r="H47" s="8"/>
      <c r="I47" s="7"/>
      <c r="J47" s="8"/>
      <c r="K47" s="31"/>
      <c r="L47" s="92" t="str">
        <f t="shared" si="29"/>
        <v/>
      </c>
      <c r="M47" s="93" t="str">
        <f t="shared" si="31"/>
        <v/>
      </c>
      <c r="N47" s="93" t="str">
        <f t="shared" si="27"/>
        <v/>
      </c>
      <c r="O47" s="97" t="str" cm="1">
        <f t="array" ref="O47">_xlfn.IFS(SUM($E47,$G47,$I47)=0,"",$K47&gt;=time_violations,"",SUM($E47,$G47,$I47)&gt;0,SUM($E47,$G47,$I47))</f>
        <v/>
      </c>
      <c r="P47" t="str">
        <f t="shared" si="28"/>
        <v/>
      </c>
      <c r="AF47" s="97" t="str">
        <f t="shared" ca="1" si="11"/>
        <v/>
      </c>
    </row>
    <row r="48" spans="1:32" x14ac:dyDescent="0.25">
      <c r="A48" s="641" t="s">
        <v>36</v>
      </c>
      <c r="B48" s="98" t="str" cm="1">
        <f t="array" aca="1" ref="B48" ca="1">IFERROR(_xlfn.IFS(M48="","",K48&gt;=time_violations,0,OR(N48/COUNT(rank)&lt;=percentage_superior,AF48&lt;&gt;""),1),"")</f>
        <v/>
      </c>
      <c r="C48" s="99" t="s">
        <v>430</v>
      </c>
      <c r="D48" s="99" t="str">
        <f>IF(Entries!W47="","",Entries!W47)</f>
        <v/>
      </c>
      <c r="E48" s="9"/>
      <c r="F48" s="10"/>
      <c r="G48" s="9"/>
      <c r="H48" s="10"/>
      <c r="I48" s="9"/>
      <c r="J48" s="10"/>
      <c r="K48" s="32"/>
      <c r="L48" s="103" t="str">
        <f t="shared" si="29"/>
        <v/>
      </c>
      <c r="M48" s="104" t="str">
        <f t="shared" si="31"/>
        <v/>
      </c>
      <c r="N48" s="104" t="str">
        <f t="shared" si="27"/>
        <v/>
      </c>
      <c r="O48" s="97" t="str" cm="1">
        <f t="array" ref="O48">_xlfn.IFS(SUM($E48,$G48,$I48)=0,"",$K48&gt;=time_violations,"",SUM($E48,$G48,$I48)&gt;0,SUM($E48,$G48,$I48))</f>
        <v/>
      </c>
      <c r="P48" t="str">
        <f t="shared" si="28"/>
        <v/>
      </c>
      <c r="AF48" s="97" t="str">
        <f t="shared" ca="1" si="11"/>
        <v/>
      </c>
    </row>
    <row r="49" spans="1:32" x14ac:dyDescent="0.25">
      <c r="A49" s="641"/>
      <c r="B49" s="98" t="str" cm="1">
        <f t="array" aca="1" ref="B49" ca="1">IFERROR(_xlfn.IFS(M49="","",K49&gt;=time_violations,0,OR(N49/COUNT(rank)&lt;=percentage_superior,AF49&lt;&gt;""),1),"")</f>
        <v/>
      </c>
      <c r="C49" s="99" t="s">
        <v>439</v>
      </c>
      <c r="D49" s="99" t="str">
        <f>IF(Entries!W48="","",Entries!W48)</f>
        <v/>
      </c>
      <c r="E49" s="9"/>
      <c r="F49" s="10"/>
      <c r="G49" s="9"/>
      <c r="H49" s="10"/>
      <c r="I49" s="9"/>
      <c r="J49" s="10"/>
      <c r="K49" s="32"/>
      <c r="L49" s="103" t="str">
        <f t="shared" si="29"/>
        <v/>
      </c>
      <c r="M49" s="104" t="str">
        <f t="shared" si="31"/>
        <v/>
      </c>
      <c r="N49" s="104" t="str">
        <f t="shared" si="27"/>
        <v/>
      </c>
      <c r="O49" s="97" t="str" cm="1">
        <f t="array" ref="O49">_xlfn.IFS(SUM($E49,$G49,$I49)=0,"",$K49&gt;=time_violations,"",SUM($E49,$G49,$I49)&gt;0,SUM($E49,$G49,$I49))</f>
        <v/>
      </c>
      <c r="P49" t="str">
        <f t="shared" si="28"/>
        <v/>
      </c>
      <c r="AF49" s="97" t="str">
        <f t="shared" ca="1" si="11"/>
        <v/>
      </c>
    </row>
    <row r="50" spans="1:32" x14ac:dyDescent="0.25">
      <c r="A50" s="641"/>
      <c r="B50" s="98" t="str" cm="1">
        <f t="array" aca="1" ref="B50" ca="1">IFERROR(_xlfn.IFS(M50="","",K50&gt;=time_violations,0,OR(N50/COUNT(rank)&lt;=percentage_superior,AF50&lt;&gt;""),1),"")</f>
        <v/>
      </c>
      <c r="C50" s="99" t="s">
        <v>447</v>
      </c>
      <c r="D50" s="99" t="str">
        <f>IF(Entries!W49="","",Entries!W49)</f>
        <v/>
      </c>
      <c r="E50" s="9"/>
      <c r="F50" s="10"/>
      <c r="G50" s="9"/>
      <c r="H50" s="10"/>
      <c r="I50" s="9"/>
      <c r="J50" s="10"/>
      <c r="K50" s="32"/>
      <c r="L50" s="103" t="str">
        <f t="shared" si="29"/>
        <v/>
      </c>
      <c r="M50" s="104" t="str">
        <f t="shared" si="31"/>
        <v/>
      </c>
      <c r="N50" s="104" t="str">
        <f t="shared" si="27"/>
        <v/>
      </c>
      <c r="O50" s="97" t="str" cm="1">
        <f t="array" ref="O50">_xlfn.IFS(SUM($E50,$G50,$I50)=0,"",$K50&gt;=time_violations,"",SUM($E50,$G50,$I50)&gt;0,SUM($E50,$G50,$I50))</f>
        <v/>
      </c>
      <c r="P50" t="str">
        <f t="shared" si="28"/>
        <v/>
      </c>
      <c r="AF50" s="97" t="str">
        <f t="shared" ca="1" si="11"/>
        <v/>
      </c>
    </row>
    <row r="51" spans="1:32" x14ac:dyDescent="0.25">
      <c r="A51" s="641"/>
      <c r="B51" s="98" t="str" cm="1">
        <f t="array" aca="1" ref="B51" ca="1">IFERROR(_xlfn.IFS(M51="","",K51&gt;=time_violations,0,OR(N51/COUNT(rank)&lt;=percentage_superior,AF51&lt;&gt;""),1),"")</f>
        <v/>
      </c>
      <c r="C51" s="99" t="s">
        <v>455</v>
      </c>
      <c r="D51" s="99" t="str">
        <f>IF(Entries!W50="","",Entries!W50)</f>
        <v/>
      </c>
      <c r="E51" s="9"/>
      <c r="F51" s="10"/>
      <c r="G51" s="9"/>
      <c r="H51" s="10"/>
      <c r="I51" s="9"/>
      <c r="J51" s="10"/>
      <c r="K51" s="32"/>
      <c r="L51" s="103" t="str">
        <f t="shared" si="29"/>
        <v/>
      </c>
      <c r="M51" s="104" t="str">
        <f t="shared" si="31"/>
        <v/>
      </c>
      <c r="N51" s="104" t="str">
        <f t="shared" si="27"/>
        <v/>
      </c>
      <c r="O51" s="97" t="str" cm="1">
        <f t="array" ref="O51">_xlfn.IFS(SUM($E51,$G51,$I51)=0,"",$K51&gt;=time_violations,"",SUM($E51,$G51,$I51)&gt;0,SUM($E51,$G51,$I51))</f>
        <v/>
      </c>
      <c r="P51" t="str">
        <f t="shared" si="28"/>
        <v/>
      </c>
      <c r="AF51" s="97" t="str">
        <f t="shared" ca="1" si="11"/>
        <v/>
      </c>
    </row>
    <row r="52" spans="1:32" x14ac:dyDescent="0.25">
      <c r="A52" s="634" t="s">
        <v>37</v>
      </c>
      <c r="B52" s="105" t="str" cm="1">
        <f t="array" aca="1" ref="B52" ca="1">IFERROR(_xlfn.IFS(M52="","",K52&gt;=time_violations,0,OR(N52/COUNT(rank)&lt;=percentage_superior,AF52&lt;&gt;""),1),"")</f>
        <v/>
      </c>
      <c r="C52" s="106" t="s">
        <v>463</v>
      </c>
      <c r="D52" s="106" t="str">
        <f>IF(Entries!W51="","",Entries!W51)</f>
        <v/>
      </c>
      <c r="E52" s="11"/>
      <c r="F52" s="12"/>
      <c r="G52" s="11"/>
      <c r="H52" s="12"/>
      <c r="I52" s="11"/>
      <c r="J52" s="12"/>
      <c r="K52" s="33"/>
      <c r="L52" s="110" t="str">
        <f t="shared" si="29"/>
        <v/>
      </c>
      <c r="M52" s="111" t="str">
        <f t="shared" si="31"/>
        <v/>
      </c>
      <c r="N52" s="111" t="str">
        <f t="shared" si="27"/>
        <v/>
      </c>
      <c r="O52" s="97" t="str" cm="1">
        <f t="array" ref="O52">_xlfn.IFS(SUM($E52,$G52,$I52)=0,"",$K52&gt;=time_violations,"",SUM($E52,$G52,$I52)&gt;0,SUM($E52,$G52,$I52))</f>
        <v/>
      </c>
      <c r="P52" t="str">
        <f t="shared" si="28"/>
        <v/>
      </c>
      <c r="AF52" s="97" t="str">
        <f t="shared" ca="1" si="11"/>
        <v/>
      </c>
    </row>
    <row r="53" spans="1:32" x14ac:dyDescent="0.25">
      <c r="A53" s="634"/>
      <c r="B53" s="105" t="str" cm="1">
        <f t="array" aca="1" ref="B53" ca="1">IFERROR(_xlfn.IFS(M53="","",K53&gt;=time_violations,0,OR(N53/COUNT(rank)&lt;=percentage_superior,AF53&lt;&gt;""),1),"")</f>
        <v/>
      </c>
      <c r="C53" s="106" t="s">
        <v>472</v>
      </c>
      <c r="D53" s="106" t="str">
        <f>IF(Entries!W52="","",Entries!W52)</f>
        <v/>
      </c>
      <c r="E53" s="11"/>
      <c r="F53" s="12"/>
      <c r="G53" s="11"/>
      <c r="H53" s="12"/>
      <c r="I53" s="11"/>
      <c r="J53" s="12"/>
      <c r="K53" s="33"/>
      <c r="L53" s="110" t="str">
        <f t="shared" si="29"/>
        <v/>
      </c>
      <c r="M53" s="111" t="str">
        <f t="shared" si="31"/>
        <v/>
      </c>
      <c r="N53" s="111" t="str">
        <f t="shared" si="27"/>
        <v/>
      </c>
      <c r="O53" s="97" t="str" cm="1">
        <f t="array" ref="O53">_xlfn.IFS(SUM($E53,$G53,$I53)=0,"",$K53&gt;=time_violations,"",SUM($E53,$G53,$I53)&gt;0,SUM($E53,$G53,$I53))</f>
        <v/>
      </c>
      <c r="P53" t="str">
        <f t="shared" si="28"/>
        <v/>
      </c>
      <c r="AF53" s="97" t="str">
        <f t="shared" ca="1" si="11"/>
        <v/>
      </c>
    </row>
    <row r="54" spans="1:32" x14ac:dyDescent="0.25">
      <c r="A54" s="634"/>
      <c r="B54" s="105" t="str" cm="1">
        <f t="array" aca="1" ref="B54" ca="1">IFERROR(_xlfn.IFS(M54="","",K54&gt;=time_violations,0,OR(N54/COUNT(rank)&lt;=percentage_superior,AF54&lt;&gt;""),1),"")</f>
        <v/>
      </c>
      <c r="C54" s="106" t="s">
        <v>480</v>
      </c>
      <c r="D54" s="106" t="str">
        <f>IF(Entries!W53="","",Entries!W53)</f>
        <v/>
      </c>
      <c r="E54" s="11"/>
      <c r="F54" s="12"/>
      <c r="G54" s="11"/>
      <c r="H54" s="12"/>
      <c r="I54" s="11"/>
      <c r="J54" s="12"/>
      <c r="K54" s="33"/>
      <c r="L54" s="110" t="str">
        <f t="shared" si="29"/>
        <v/>
      </c>
      <c r="M54" s="111" t="str">
        <f t="shared" si="31"/>
        <v/>
      </c>
      <c r="N54" s="111" t="str">
        <f t="shared" si="27"/>
        <v/>
      </c>
      <c r="O54" s="97" t="str" cm="1">
        <f t="array" ref="O54">_xlfn.IFS(SUM($E54,$G54,$I54)=0,"",$K54&gt;=time_violations,"",SUM($E54,$G54,$I54)&gt;0,SUM($E54,$G54,$I54))</f>
        <v/>
      </c>
      <c r="P54" t="str">
        <f t="shared" si="28"/>
        <v/>
      </c>
      <c r="AF54" s="97" t="str">
        <f t="shared" ca="1" si="11"/>
        <v/>
      </c>
    </row>
    <row r="55" spans="1:32" x14ac:dyDescent="0.25">
      <c r="A55" s="634"/>
      <c r="B55" s="105" t="str" cm="1">
        <f t="array" aca="1" ref="B55" ca="1">IFERROR(_xlfn.IFS(M55="","",K55&gt;=time_violations,0,OR(N55/COUNT(rank)&lt;=percentage_superior,AF55&lt;&gt;""),1),"")</f>
        <v/>
      </c>
      <c r="C55" s="106" t="s">
        <v>488</v>
      </c>
      <c r="D55" s="106" t="str">
        <f>IF(Entries!W54="","",Entries!W54)</f>
        <v/>
      </c>
      <c r="E55" s="11"/>
      <c r="F55" s="12"/>
      <c r="G55" s="11"/>
      <c r="H55" s="12"/>
      <c r="I55" s="11"/>
      <c r="J55" s="12"/>
      <c r="K55" s="33"/>
      <c r="L55" s="110" t="str">
        <f t="shared" si="29"/>
        <v/>
      </c>
      <c r="M55" s="111" t="str">
        <f t="shared" si="31"/>
        <v/>
      </c>
      <c r="N55" s="111" t="str">
        <f t="shared" si="27"/>
        <v/>
      </c>
      <c r="O55" s="97" t="str" cm="1">
        <f t="array" ref="O55">_xlfn.IFS(SUM($E55,$G55,$I55)=0,"",$K55&gt;=time_violations,"",SUM($E55,$G55,$I55)&gt;0,SUM($E55,$G55,$I55))</f>
        <v/>
      </c>
      <c r="P55" t="str">
        <f t="shared" si="28"/>
        <v/>
      </c>
      <c r="AF55" s="97" t="str">
        <f t="shared" ca="1" si="11"/>
        <v/>
      </c>
    </row>
    <row r="56" spans="1:32" x14ac:dyDescent="0.25">
      <c r="A56" s="635" t="s">
        <v>38</v>
      </c>
      <c r="B56" s="112" t="str" cm="1">
        <f t="array" aca="1" ref="B56" ca="1">IFERROR(_xlfn.IFS(M56="","",K56&gt;=time_violations,0,OR(N56/COUNT(rank)&lt;=percentage_superior,AF56&lt;&gt;""),1),"")</f>
        <v/>
      </c>
      <c r="C56" s="113" t="s">
        <v>496</v>
      </c>
      <c r="D56" s="113" t="str">
        <f>IF(Entries!W55="","",Entries!W55)</f>
        <v/>
      </c>
      <c r="E56" s="13"/>
      <c r="F56" s="14"/>
      <c r="G56" s="13"/>
      <c r="H56" s="14"/>
      <c r="I56" s="13"/>
      <c r="J56" s="14"/>
      <c r="K56" s="34"/>
      <c r="L56" s="117" t="str">
        <f t="shared" si="29"/>
        <v/>
      </c>
      <c r="M56" s="118" t="str">
        <f t="shared" si="31"/>
        <v/>
      </c>
      <c r="N56" s="118" t="str">
        <f t="shared" si="27"/>
        <v/>
      </c>
      <c r="O56" s="97" t="str" cm="1">
        <f t="array" ref="O56">_xlfn.IFS(SUM($E56,$G56,$I56)=0,"",$K56&gt;=time_violations,"",SUM($E56,$G56,$I56)&gt;0,SUM($E56,$G56,$I56))</f>
        <v/>
      </c>
      <c r="P56" t="str">
        <f t="shared" si="28"/>
        <v/>
      </c>
      <c r="AF56" s="97" t="str">
        <f t="shared" ca="1" si="11"/>
        <v/>
      </c>
    </row>
    <row r="57" spans="1:32" x14ac:dyDescent="0.25">
      <c r="A57" s="635"/>
      <c r="B57" s="112" t="str" cm="1">
        <f t="array" aca="1" ref="B57" ca="1">IFERROR(_xlfn.IFS(M57="","",K57&gt;=time_violations,0,OR(N57/COUNT(rank)&lt;=percentage_superior,AF57&lt;&gt;""),1),"")</f>
        <v/>
      </c>
      <c r="C57" s="113" t="s">
        <v>505</v>
      </c>
      <c r="D57" s="113" t="str">
        <f>IF(Entries!W56="","",Entries!W56)</f>
        <v/>
      </c>
      <c r="E57" s="13"/>
      <c r="F57" s="14"/>
      <c r="G57" s="13"/>
      <c r="H57" s="14"/>
      <c r="I57" s="13"/>
      <c r="J57" s="14"/>
      <c r="K57" s="34"/>
      <c r="L57" s="117" t="str">
        <f t="shared" si="29"/>
        <v/>
      </c>
      <c r="M57" s="118" t="str">
        <f t="shared" si="31"/>
        <v/>
      </c>
      <c r="N57" s="118" t="str">
        <f t="shared" si="27"/>
        <v/>
      </c>
      <c r="O57" s="97" t="str" cm="1">
        <f t="array" ref="O57">_xlfn.IFS(SUM($E57,$G57,$I57)=0,"",$K57&gt;=time_violations,"",SUM($E57,$G57,$I57)&gt;0,SUM($E57,$G57,$I57))</f>
        <v/>
      </c>
      <c r="P57" t="str">
        <f t="shared" si="28"/>
        <v/>
      </c>
      <c r="AF57" s="97" t="str">
        <f t="shared" ca="1" si="11"/>
        <v/>
      </c>
    </row>
    <row r="58" spans="1:32" x14ac:dyDescent="0.25">
      <c r="A58" s="635"/>
      <c r="B58" s="112" t="str" cm="1">
        <f t="array" aca="1" ref="B58" ca="1">IFERROR(_xlfn.IFS(M58="","",K58&gt;=time_violations,0,OR(N58/COUNT(rank)&lt;=percentage_superior,AF58&lt;&gt;""),1),"")</f>
        <v/>
      </c>
      <c r="C58" s="113" t="s">
        <v>513</v>
      </c>
      <c r="D58" s="113" t="str">
        <f>IF(Entries!W57="","",Entries!W57)</f>
        <v/>
      </c>
      <c r="E58" s="13"/>
      <c r="F58" s="14"/>
      <c r="G58" s="13"/>
      <c r="H58" s="14"/>
      <c r="I58" s="13"/>
      <c r="J58" s="14"/>
      <c r="K58" s="34"/>
      <c r="L58" s="117" t="str">
        <f t="shared" si="29"/>
        <v/>
      </c>
      <c r="M58" s="118" t="str">
        <f t="shared" si="31"/>
        <v/>
      </c>
      <c r="N58" s="118" t="str">
        <f t="shared" si="27"/>
        <v/>
      </c>
      <c r="O58" s="97" t="str" cm="1">
        <f t="array" ref="O58">_xlfn.IFS(SUM($E58,$G58,$I58)=0,"",$K58&gt;=time_violations,"",SUM($E58,$G58,$I58)&gt;0,SUM($E58,$G58,$I58))</f>
        <v/>
      </c>
      <c r="P58" t="str">
        <f t="shared" si="28"/>
        <v/>
      </c>
      <c r="AF58" s="97" t="str">
        <f t="shared" ca="1" si="11"/>
        <v/>
      </c>
    </row>
    <row r="59" spans="1:32" x14ac:dyDescent="0.25">
      <c r="A59" s="534"/>
      <c r="B59" s="119" t="str" cm="1">
        <f t="array" aca="1" ref="B59" ca="1">IFERROR(_xlfn.IFS(M59="","",K59&gt;=time_violations,0,OR(N59/COUNT(rank)&lt;=percentage_superior,AF59&lt;&gt;""),1),"")</f>
        <v/>
      </c>
      <c r="C59" s="120" t="s">
        <v>521</v>
      </c>
      <c r="D59" s="120" t="str">
        <f>IF(Entries!W58="","",Entries!W58)</f>
        <v/>
      </c>
      <c r="E59" s="15"/>
      <c r="F59" s="16"/>
      <c r="G59" s="15"/>
      <c r="H59" s="16"/>
      <c r="I59" s="15"/>
      <c r="J59" s="16"/>
      <c r="K59" s="35"/>
      <c r="L59" s="117" t="str">
        <f t="shared" si="29"/>
        <v/>
      </c>
      <c r="M59" s="118" t="str">
        <f t="shared" si="31"/>
        <v/>
      </c>
      <c r="N59" s="118" t="str">
        <f t="shared" si="27"/>
        <v/>
      </c>
      <c r="O59" s="97" t="str" cm="1">
        <f t="array" ref="O59">_xlfn.IFS(SUM($E59,$G59,$I59)=0,"",$K59&gt;=time_violations,"",SUM($E59,$G59,$I59)&gt;0,SUM($E59,$G59,$I59))</f>
        <v/>
      </c>
      <c r="P59" t="str">
        <f t="shared" si="28"/>
        <v/>
      </c>
      <c r="AF59" s="97" t="str">
        <f t="shared" ca="1" si="11"/>
        <v/>
      </c>
    </row>
    <row r="60" spans="1:32" x14ac:dyDescent="0.25">
      <c r="A60" s="636" t="s">
        <v>39</v>
      </c>
      <c r="B60" s="124" t="str" cm="1">
        <f t="array" aca="1" ref="B60" ca="1">IFERROR(_xlfn.IFS(M60="","",K60&gt;=time_violations,0,OR(N60/COUNT(rank)&lt;=percentage_superior,AF60&lt;&gt;""),1),"")</f>
        <v/>
      </c>
      <c r="C60" s="188" t="s">
        <v>529</v>
      </c>
      <c r="D60" s="149" t="str">
        <f>IF(Entries!W59="","",Entries!W59)</f>
        <v/>
      </c>
      <c r="E60" s="17"/>
      <c r="F60" s="18"/>
      <c r="G60" s="17"/>
      <c r="H60" s="18"/>
      <c r="I60" s="17"/>
      <c r="J60" s="18"/>
      <c r="K60" s="192"/>
      <c r="L60" s="129" t="str">
        <f t="shared" si="29"/>
        <v/>
      </c>
      <c r="M60" s="130" t="str">
        <f t="shared" si="31"/>
        <v/>
      </c>
      <c r="N60" s="130" t="str">
        <f t="shared" si="27"/>
        <v/>
      </c>
      <c r="O60" s="97" t="str" cm="1">
        <f t="array" ref="O60">_xlfn.IFS(SUM($E60,$G60,$I60)=0,"",$K60&gt;=time_violations,"",SUM($E60,$G60,$I60)&gt;0,SUM($E60,$G60,$I60))</f>
        <v/>
      </c>
      <c r="P60" t="str">
        <f t="shared" si="28"/>
        <v/>
      </c>
      <c r="AF60" s="97" t="str">
        <f t="shared" ca="1" si="11"/>
        <v/>
      </c>
    </row>
    <row r="61" spans="1:32" x14ac:dyDescent="0.25">
      <c r="A61" s="636"/>
      <c r="B61" s="124" t="str" cm="1">
        <f t="array" aca="1" ref="B61" ca="1">IFERROR(_xlfn.IFS(M61="","",K61&gt;=time_violations,0,OR(N61/COUNT(rank)&lt;=percentage_superior,AF61&lt;&gt;""),1),"")</f>
        <v/>
      </c>
      <c r="C61" s="188" t="s">
        <v>538</v>
      </c>
      <c r="D61" s="149" t="str">
        <f>IF(Entries!W60="","",Entries!W60)</f>
        <v/>
      </c>
      <c r="E61" s="17"/>
      <c r="F61" s="18"/>
      <c r="G61" s="17"/>
      <c r="H61" s="18"/>
      <c r="I61" s="17"/>
      <c r="J61" s="18"/>
      <c r="K61" s="36"/>
      <c r="L61" s="129" t="str">
        <f t="shared" si="29"/>
        <v/>
      </c>
      <c r="M61" s="130" t="str">
        <f t="shared" si="31"/>
        <v/>
      </c>
      <c r="N61" s="130" t="str">
        <f t="shared" si="27"/>
        <v/>
      </c>
      <c r="O61" s="97" t="str" cm="1">
        <f t="array" ref="O61">_xlfn.IFS(SUM($E61,$G61,$I61)=0,"",$K61&gt;=time_violations,"",SUM($E61,$G61,$I61)&gt;0,SUM($E61,$G61,$I61))</f>
        <v/>
      </c>
      <c r="P61" t="str">
        <f t="shared" si="28"/>
        <v/>
      </c>
      <c r="AF61" s="97" t="str">
        <f t="shared" ca="1" si="11"/>
        <v/>
      </c>
    </row>
    <row r="62" spans="1:32" x14ac:dyDescent="0.25">
      <c r="A62" s="636"/>
      <c r="B62" s="124" t="str" cm="1">
        <f t="array" aca="1" ref="B62" ca="1">IFERROR(_xlfn.IFS(M62="","",K62&gt;=time_violations,0,OR(N62/COUNT(rank)&lt;=percentage_superior,AF62&lt;&gt;""),1),"")</f>
        <v/>
      </c>
      <c r="C62" s="188" t="s">
        <v>546</v>
      </c>
      <c r="D62" s="149" t="str">
        <f>IF(Entries!W61="","",Entries!W61)</f>
        <v/>
      </c>
      <c r="E62" s="17"/>
      <c r="F62" s="18"/>
      <c r="G62" s="17"/>
      <c r="H62" s="18"/>
      <c r="I62" s="17"/>
      <c r="J62" s="18"/>
      <c r="K62" s="36"/>
      <c r="L62" s="129" t="str">
        <f t="shared" si="29"/>
        <v/>
      </c>
      <c r="M62" s="130" t="str">
        <f t="shared" si="31"/>
        <v/>
      </c>
      <c r="N62" s="130" t="str">
        <f t="shared" si="27"/>
        <v/>
      </c>
      <c r="O62" s="97" t="str" cm="1">
        <f t="array" ref="O62">_xlfn.IFS(SUM($E62,$G62,$I62)=0,"",$K62&gt;=time_violations,"",SUM($E62,$G62,$I62)&gt;0,SUM($E62,$G62,$I62))</f>
        <v/>
      </c>
      <c r="P62" t="str">
        <f t="shared" si="28"/>
        <v/>
      </c>
      <c r="AF62" s="97" t="str">
        <f t="shared" ca="1" si="11"/>
        <v/>
      </c>
    </row>
    <row r="63" spans="1:32" x14ac:dyDescent="0.25">
      <c r="A63" s="636"/>
      <c r="B63" s="124" t="str" cm="1">
        <f t="array" aca="1" ref="B63" ca="1">IFERROR(_xlfn.IFS(M63="","",K63&gt;=time_violations,0,OR(N63/COUNT(rank)&lt;=percentage_superior,AF63&lt;&gt;""),1),"")</f>
        <v/>
      </c>
      <c r="C63" s="188" t="s">
        <v>554</v>
      </c>
      <c r="D63" s="125" t="str">
        <f>IF(Entries!W62="","",Entries!W62)</f>
        <v/>
      </c>
      <c r="E63" s="17"/>
      <c r="F63" s="18"/>
      <c r="G63" s="17"/>
      <c r="H63" s="18"/>
      <c r="I63" s="17"/>
      <c r="J63" s="18"/>
      <c r="K63" s="36"/>
      <c r="L63" s="129" t="str">
        <f t="shared" si="29"/>
        <v/>
      </c>
      <c r="M63" s="130" t="str">
        <f t="shared" si="31"/>
        <v/>
      </c>
      <c r="N63" s="130" t="str">
        <f t="shared" si="27"/>
        <v/>
      </c>
      <c r="O63" s="97" t="str" cm="1">
        <f t="array" ref="O63">_xlfn.IFS(SUM($E63,$G63,$I63)=0,"",$K63&gt;=time_violations,"",SUM($E63,$G63,$I63)&gt;0,SUM($E63,$G63,$I63))</f>
        <v/>
      </c>
      <c r="P63" t="str">
        <f t="shared" si="28"/>
        <v/>
      </c>
      <c r="AF63" s="97" t="str">
        <f t="shared" ca="1" si="11"/>
        <v/>
      </c>
    </row>
    <row r="64" spans="1:32" x14ac:dyDescent="0.25">
      <c r="A64" s="554" t="s">
        <v>40</v>
      </c>
      <c r="B64" s="400" t="str" cm="1">
        <f t="array" aca="1" ref="B64" ca="1">IFERROR(_xlfn.IFS(M64="","",K64&gt;=time_violations,0,OR(N64/COUNT(rank)&lt;=percentage_superior,AF64&lt;&gt;""),1),"")</f>
        <v/>
      </c>
      <c r="C64" s="131" t="s">
        <v>562</v>
      </c>
      <c r="D64" s="151" t="str">
        <f>IF(Entries!W63="","",Entries!W63)</f>
        <v/>
      </c>
      <c r="E64" s="19"/>
      <c r="F64" s="20"/>
      <c r="G64" s="19"/>
      <c r="H64" s="20"/>
      <c r="I64" s="19"/>
      <c r="J64" s="20"/>
      <c r="K64" s="37"/>
      <c r="L64" s="135" t="str">
        <f t="shared" si="29"/>
        <v/>
      </c>
      <c r="M64" s="133" t="str">
        <f t="shared" si="31"/>
        <v/>
      </c>
      <c r="N64" s="133" t="str">
        <f t="shared" si="27"/>
        <v/>
      </c>
      <c r="O64" s="97" t="str" cm="1">
        <f t="array" ref="O64">_xlfn.IFS(SUM($E64,$G64,$I64)=0,"",$K64&gt;=time_violations,"",SUM($E64,$G64,$I64)&gt;0,SUM($E64,$G64,$I64))</f>
        <v/>
      </c>
      <c r="P64" t="str">
        <f t="shared" si="28"/>
        <v/>
      </c>
      <c r="AF64" s="97" t="str">
        <f t="shared" ca="1" si="11"/>
        <v/>
      </c>
    </row>
    <row r="65" spans="1:32" x14ac:dyDescent="0.25">
      <c r="A65" s="637"/>
      <c r="B65" s="136" t="str" cm="1">
        <f t="array" aca="1" ref="B65" ca="1">IFERROR(_xlfn.IFS(M65="","",K65&gt;=time_violations,0,OR(N65/COUNT(rank)&lt;=percentage_superior,AF65&lt;&gt;""),1),"")</f>
        <v/>
      </c>
      <c r="C65" s="137" t="s">
        <v>571</v>
      </c>
      <c r="D65" s="137" t="str">
        <f>IF(Entries!W64="","",Entries!W64)</f>
        <v/>
      </c>
      <c r="E65" s="21"/>
      <c r="F65" s="22"/>
      <c r="G65" s="21"/>
      <c r="H65" s="22"/>
      <c r="I65" s="21"/>
      <c r="J65" s="22"/>
      <c r="K65" s="37"/>
      <c r="L65" s="135" t="str">
        <f t="shared" si="29"/>
        <v/>
      </c>
      <c r="M65" s="133" t="str">
        <f t="shared" si="31"/>
        <v/>
      </c>
      <c r="N65" s="133" t="str">
        <f t="shared" si="27"/>
        <v/>
      </c>
      <c r="O65" s="97" t="str" cm="1">
        <f t="array" ref="O65">_xlfn.IFS(SUM($E65,$G65,$I65)=0,"",$K65&gt;=time_violations,"",SUM($E65,$G65,$I65)&gt;0,SUM($E65,$G65,$I65))</f>
        <v/>
      </c>
      <c r="P65" t="str">
        <f t="shared" si="28"/>
        <v/>
      </c>
      <c r="AF65" s="97" t="str">
        <f t="shared" ca="1" si="11"/>
        <v/>
      </c>
    </row>
    <row r="66" spans="1:32" x14ac:dyDescent="0.25">
      <c r="A66" s="637"/>
      <c r="B66" s="136" t="str" cm="1">
        <f t="array" aca="1" ref="B66" ca="1">IFERROR(_xlfn.IFS(M66="","",K66&gt;=time_violations,0,OR(N66/COUNT(rank)&lt;=percentage_superior,AF66&lt;&gt;""),1),"")</f>
        <v/>
      </c>
      <c r="C66" s="137" t="s">
        <v>579</v>
      </c>
      <c r="D66" s="137" t="str">
        <f>IF(Entries!W65="","",Entries!W65)</f>
        <v/>
      </c>
      <c r="E66" s="21"/>
      <c r="F66" s="22"/>
      <c r="G66" s="21"/>
      <c r="H66" s="22"/>
      <c r="I66" s="21"/>
      <c r="J66" s="22"/>
      <c r="K66" s="37"/>
      <c r="L66" s="135" t="str">
        <f t="shared" si="29"/>
        <v/>
      </c>
      <c r="M66" s="133" t="str">
        <f t="shared" si="31"/>
        <v/>
      </c>
      <c r="N66" s="133" t="str">
        <f t="shared" si="27"/>
        <v/>
      </c>
      <c r="O66" s="97" t="str" cm="1">
        <f t="array" ref="O66">_xlfn.IFS(SUM($E66,$G66,$I66)=0,"",$K66&gt;=time_violations,"",SUM($E66,$G66,$I66)&gt;0,SUM($E66,$G66,$I66))</f>
        <v/>
      </c>
      <c r="P66" t="str">
        <f t="shared" si="28"/>
        <v/>
      </c>
      <c r="AF66" s="97" t="str">
        <f t="shared" ca="1" si="11"/>
        <v/>
      </c>
    </row>
    <row r="67" spans="1:32" x14ac:dyDescent="0.25">
      <c r="A67" s="637"/>
      <c r="B67" s="136" t="str" cm="1">
        <f t="array" aca="1" ref="B67" ca="1">IFERROR(_xlfn.IFS(M67="","",K67&gt;=time_violations,0,OR(N67/COUNT(rank)&lt;=percentage_superior,AF67&lt;&gt;""),1),"")</f>
        <v/>
      </c>
      <c r="C67" s="137" t="s">
        <v>587</v>
      </c>
      <c r="D67" s="137" t="str">
        <f>IF(Entries!W66="","",Entries!W66)</f>
        <v/>
      </c>
      <c r="E67" s="21"/>
      <c r="F67" s="22"/>
      <c r="G67" s="21"/>
      <c r="H67" s="22"/>
      <c r="I67" s="21"/>
      <c r="J67" s="22"/>
      <c r="K67" s="37"/>
      <c r="L67" s="135" t="str">
        <f t="shared" si="29"/>
        <v/>
      </c>
      <c r="M67" s="133" t="str">
        <f t="shared" si="31"/>
        <v/>
      </c>
      <c r="N67" s="133" t="str">
        <f t="shared" si="27"/>
        <v/>
      </c>
      <c r="O67" s="97" t="str" cm="1">
        <f t="array" ref="O67">_xlfn.IFS(SUM($E67,$G67,$I67)=0,"",$K67&gt;=time_violations,"",SUM($E67,$G67,$I67)&gt;0,SUM($E67,$G67,$I67))</f>
        <v/>
      </c>
      <c r="P67" t="str">
        <f t="shared" si="28"/>
        <v/>
      </c>
      <c r="AF67" s="97" t="str">
        <f t="shared" ca="1" si="11"/>
        <v/>
      </c>
    </row>
    <row r="68" spans="1:32" x14ac:dyDescent="0.25">
      <c r="A68" s="563" t="s">
        <v>41</v>
      </c>
      <c r="B68" s="140" t="str" cm="1">
        <f t="array" aca="1" ref="B68" ca="1">IFERROR(_xlfn.IFS(M68="","",K68&gt;=time_violations,0,OR(N68/COUNT(rank)&lt;=percentage_superior,AF68&lt;&gt;""),1),"")</f>
        <v/>
      </c>
      <c r="C68" s="141" t="s">
        <v>595</v>
      </c>
      <c r="D68" s="141" t="str">
        <f>IF(Entries!W67="","",Entries!W67)</f>
        <v/>
      </c>
      <c r="E68" s="1"/>
      <c r="F68" s="2"/>
      <c r="G68" s="1"/>
      <c r="H68" s="2"/>
      <c r="I68" s="1"/>
      <c r="J68" s="2"/>
      <c r="K68" s="29"/>
      <c r="L68" s="65" t="str">
        <f>IF(SUM($E68,$G68,$I68)=0,"",SUM($E68,$G68,$I68))</f>
        <v/>
      </c>
      <c r="M68" s="64" t="str">
        <f>IF(SUM(F68,H68,J68)&gt;0,SUM(F68,H68,J68),"")</f>
        <v/>
      </c>
      <c r="N68" s="66" t="str">
        <f t="shared" ref="N68:N99" si="32">IFERROR(_xlfn.RANK.EQ($O68, rank,1) + COUNTIFS(rank, $O68,score, "&gt;" &amp;M68),"")</f>
        <v/>
      </c>
      <c r="O68" s="97" t="str" cm="1">
        <f t="array" ref="O68">_xlfn.IFS(SUM($E68,$G68,$I68)=0,"",$K68&gt;=time_violations,"",SUM($E68,$G68,$I68)&gt;0,SUM($E68,$G68,$I68))</f>
        <v/>
      </c>
      <c r="P68" t="str">
        <f t="shared" ref="P68:P99" si="33">IF(K68="","",K68*penalty_points-penalty_points)</f>
        <v/>
      </c>
      <c r="AF68" s="97" t="str">
        <f t="shared" ca="1" si="11"/>
        <v/>
      </c>
    </row>
    <row r="69" spans="1:32" x14ac:dyDescent="0.25">
      <c r="A69" s="638"/>
      <c r="B69" s="142" t="str" cm="1">
        <f t="array" aca="1" ref="B69" ca="1">IFERROR(_xlfn.IFS(M69="","",K69&gt;=time_violations,0,OR(N69/COUNT(rank)&lt;=percentage_superior,AF69&lt;&gt;""),1),"")</f>
        <v/>
      </c>
      <c r="C69" s="143" t="s">
        <v>604</v>
      </c>
      <c r="D69" s="143" t="str">
        <f>IF(Entries!W68="","",Entries!W68)</f>
        <v/>
      </c>
      <c r="E69" s="3"/>
      <c r="F69" s="4"/>
      <c r="G69" s="3"/>
      <c r="H69" s="4"/>
      <c r="I69" s="3"/>
      <c r="J69" s="4"/>
      <c r="K69" s="29"/>
      <c r="L69" s="65" t="str">
        <f t="shared" ref="L69:L99" si="34">IF(SUM($E69,$G69,$I69)=0,"",SUM($E69,$G69,$I69))</f>
        <v/>
      </c>
      <c r="M69" s="64" t="str">
        <f t="shared" ref="M69:M74" si="35">IF(SUM(F69,H69,J69)&gt;0,SUM(F69,H69,J69),"")</f>
        <v/>
      </c>
      <c r="N69" s="66" t="str">
        <f t="shared" si="32"/>
        <v/>
      </c>
      <c r="O69" s="97" t="str" cm="1">
        <f t="array" ref="O69">_xlfn.IFS(SUM($E69,$G69,$I69)=0,"",$K69&gt;=time_violations,"",SUM($E69,$G69,$I69)&gt;0,SUM($E69,$G69,$I69))</f>
        <v/>
      </c>
      <c r="P69" t="str">
        <f t="shared" si="33"/>
        <v/>
      </c>
      <c r="AF69" s="97" t="str">
        <f t="shared" ref="AF69:AF131" ca="1" si="36">IFERROR(VLOOKUP(C69,$R$4:$AD$11,11,FALSE),"")</f>
        <v/>
      </c>
    </row>
    <row r="70" spans="1:32" x14ac:dyDescent="0.25">
      <c r="A70" s="638"/>
      <c r="B70" s="142" t="str" cm="1">
        <f t="array" aca="1" ref="B70" ca="1">IFERROR(_xlfn.IFS(M70="","",K70&gt;=time_violations,0,OR(N70/COUNT(rank)&lt;=percentage_superior,AF70&lt;&gt;""),1),"")</f>
        <v/>
      </c>
      <c r="C70" s="143" t="s">
        <v>612</v>
      </c>
      <c r="D70" s="143" t="str">
        <f>IF(Entries!W69="","",Entries!W69)</f>
        <v/>
      </c>
      <c r="E70" s="3"/>
      <c r="F70" s="4"/>
      <c r="G70" s="3"/>
      <c r="H70" s="4"/>
      <c r="I70" s="3"/>
      <c r="J70" s="4"/>
      <c r="K70" s="29"/>
      <c r="L70" s="65" t="str">
        <f t="shared" si="34"/>
        <v/>
      </c>
      <c r="M70" s="64" t="str">
        <f t="shared" si="35"/>
        <v/>
      </c>
      <c r="N70" s="66" t="str">
        <f t="shared" si="32"/>
        <v/>
      </c>
      <c r="O70" s="97" t="str" cm="1">
        <f t="array" ref="O70">_xlfn.IFS(SUM($E70,$G70,$I70)=0,"",$K70&gt;=time_violations,"",SUM($E70,$G70,$I70)&gt;0,SUM($E70,$G70,$I70))</f>
        <v/>
      </c>
      <c r="P70" t="str">
        <f t="shared" si="33"/>
        <v/>
      </c>
      <c r="AF70" s="97" t="str">
        <f t="shared" ca="1" si="36"/>
        <v/>
      </c>
    </row>
    <row r="71" spans="1:32" x14ac:dyDescent="0.25">
      <c r="A71" s="638"/>
      <c r="B71" s="142" t="str" cm="1">
        <f t="array" aca="1" ref="B71" ca="1">IFERROR(_xlfn.IFS(M71="","",K71&gt;=time_violations,0,OR(N71/COUNT(rank)&lt;=percentage_superior,AF71&lt;&gt;""),1),"")</f>
        <v/>
      </c>
      <c r="C71" s="143" t="s">
        <v>620</v>
      </c>
      <c r="D71" s="143" t="str">
        <f>IF(Entries!W70="","",Entries!W70)</f>
        <v/>
      </c>
      <c r="E71" s="3"/>
      <c r="F71" s="4"/>
      <c r="G71" s="3"/>
      <c r="H71" s="4"/>
      <c r="I71" s="3"/>
      <c r="J71" s="4"/>
      <c r="K71" s="29"/>
      <c r="L71" s="65" t="str">
        <f t="shared" si="34"/>
        <v/>
      </c>
      <c r="M71" s="64" t="str">
        <f t="shared" si="35"/>
        <v/>
      </c>
      <c r="N71" s="66" t="str">
        <f t="shared" si="32"/>
        <v/>
      </c>
      <c r="O71" s="97" t="str" cm="1">
        <f t="array" ref="O71">_xlfn.IFS(SUM($E71,$G71,$I71)=0,"",$K71&gt;=time_violations,"",SUM($E71,$G71,$I71)&gt;0,SUM($E71,$G71,$I71))</f>
        <v/>
      </c>
      <c r="P71" t="str">
        <f t="shared" si="33"/>
        <v/>
      </c>
      <c r="AF71" s="97" t="str">
        <f t="shared" ca="1" si="36"/>
        <v/>
      </c>
    </row>
    <row r="72" spans="1:32" x14ac:dyDescent="0.25">
      <c r="A72" s="639" t="s">
        <v>42</v>
      </c>
      <c r="B72" s="77" t="str" cm="1">
        <f t="array" aca="1" ref="B72" ca="1">IFERROR(_xlfn.IFS(M72="","",K72&gt;=time_violations,0,OR(N72/COUNT(rank)&lt;=percentage_superior,AF72&lt;&gt;""),1),"")</f>
        <v/>
      </c>
      <c r="C72" s="78" t="s">
        <v>628</v>
      </c>
      <c r="D72" s="78" t="str">
        <f>IF(Entries!W71="","",Entries!W71)</f>
        <v/>
      </c>
      <c r="E72" s="5"/>
      <c r="F72" s="6"/>
      <c r="G72" s="5"/>
      <c r="H72" s="6"/>
      <c r="I72" s="5"/>
      <c r="J72" s="6"/>
      <c r="K72" s="30"/>
      <c r="L72" s="82" t="str">
        <f t="shared" si="34"/>
        <v/>
      </c>
      <c r="M72" s="83" t="str">
        <f t="shared" si="35"/>
        <v/>
      </c>
      <c r="N72" s="84" t="str">
        <f t="shared" si="32"/>
        <v/>
      </c>
      <c r="O72" s="97" t="str" cm="1">
        <f t="array" ref="O72">_xlfn.IFS(SUM($E72,$G72,$I72)=0,"",$K72&gt;=time_violations,"",SUM($E72,$G72,$I72)&gt;0,SUM($E72,$G72,$I72))</f>
        <v/>
      </c>
      <c r="P72" t="str">
        <f t="shared" si="33"/>
        <v/>
      </c>
      <c r="AF72" s="97" t="str">
        <f t="shared" ca="1" si="36"/>
        <v/>
      </c>
    </row>
    <row r="73" spans="1:32" x14ac:dyDescent="0.25">
      <c r="A73" s="639"/>
      <c r="B73" s="77" t="str" cm="1">
        <f t="array" aca="1" ref="B73" ca="1">IFERROR(_xlfn.IFS(M73="","",K73&gt;=time_violations,0,OR(N73/COUNT(rank)&lt;=percentage_superior,AF73&lt;&gt;""),1),"")</f>
        <v/>
      </c>
      <c r="C73" s="78" t="s">
        <v>637</v>
      </c>
      <c r="D73" s="78" t="str">
        <f>IF(Entries!W72="","",Entries!W72)</f>
        <v/>
      </c>
      <c r="E73" s="5"/>
      <c r="F73" s="6"/>
      <c r="G73" s="5"/>
      <c r="H73" s="6"/>
      <c r="I73" s="5"/>
      <c r="J73" s="6"/>
      <c r="K73" s="30"/>
      <c r="L73" s="82" t="str">
        <f t="shared" si="34"/>
        <v/>
      </c>
      <c r="M73" s="83" t="str">
        <f t="shared" si="35"/>
        <v/>
      </c>
      <c r="N73" s="84" t="str">
        <f t="shared" si="32"/>
        <v/>
      </c>
      <c r="O73" s="97" t="str" cm="1">
        <f t="array" ref="O73">_xlfn.IFS(SUM($E73,$G73,$I73)=0,"",$K73&gt;=time_violations,"",SUM($E73,$G73,$I73)&gt;0,SUM($E73,$G73,$I73))</f>
        <v/>
      </c>
      <c r="P73" t="str">
        <f t="shared" si="33"/>
        <v/>
      </c>
      <c r="AF73" s="97" t="str">
        <f t="shared" ca="1" si="36"/>
        <v/>
      </c>
    </row>
    <row r="74" spans="1:32" x14ac:dyDescent="0.25">
      <c r="A74" s="639"/>
      <c r="B74" s="77" t="str" cm="1">
        <f t="array" aca="1" ref="B74" ca="1">IFERROR(_xlfn.IFS(M74="","",K74&gt;=time_violations,0,OR(N74/COUNT(rank)&lt;=percentage_superior,AF74&lt;&gt;""),1),"")</f>
        <v/>
      </c>
      <c r="C74" s="78" t="s">
        <v>645</v>
      </c>
      <c r="D74" s="78" t="str">
        <f>IF(Entries!W73="","",Entries!W73)</f>
        <v/>
      </c>
      <c r="E74" s="5"/>
      <c r="F74" s="6"/>
      <c r="G74" s="5"/>
      <c r="H74" s="6"/>
      <c r="I74" s="5"/>
      <c r="J74" s="6"/>
      <c r="K74" s="30"/>
      <c r="L74" s="82" t="str">
        <f t="shared" si="34"/>
        <v/>
      </c>
      <c r="M74" s="83" t="str">
        <f t="shared" si="35"/>
        <v/>
      </c>
      <c r="N74" s="84" t="str">
        <f t="shared" si="32"/>
        <v/>
      </c>
      <c r="O74" s="97" t="str" cm="1">
        <f t="array" ref="O74">_xlfn.IFS(SUM($E74,$G74,$I74)=0,"",$K74&gt;=time_violations,"",SUM($E74,$G74,$I74)&gt;0,SUM($E74,$G74,$I74))</f>
        <v/>
      </c>
      <c r="P74" t="str">
        <f t="shared" si="33"/>
        <v/>
      </c>
      <c r="AF74" s="97" t="str">
        <f t="shared" ca="1" si="36"/>
        <v/>
      </c>
    </row>
    <row r="75" spans="1:32" x14ac:dyDescent="0.25">
      <c r="A75" s="639"/>
      <c r="B75" s="77" t="str" cm="1">
        <f t="array" aca="1" ref="B75" ca="1">IFERROR(_xlfn.IFS(M75="","",K75&gt;=time_violations,0,OR(N75/COUNT(rank)&lt;=percentage_superior,AF75&lt;&gt;""),1),"")</f>
        <v/>
      </c>
      <c r="C75" s="78" t="s">
        <v>653</v>
      </c>
      <c r="D75" s="78" t="str">
        <f>IF(Entries!W74="","",Entries!W74)</f>
        <v/>
      </c>
      <c r="E75" s="5"/>
      <c r="F75" s="6"/>
      <c r="G75" s="5"/>
      <c r="H75" s="6"/>
      <c r="I75" s="5"/>
      <c r="J75" s="6"/>
      <c r="K75" s="30"/>
      <c r="L75" s="82" t="str">
        <f t="shared" si="34"/>
        <v/>
      </c>
      <c r="M75" s="83" t="str">
        <f>IF(SUM(F75,H75,J75)&gt;0,SUM(F75,H75,J75),"")</f>
        <v/>
      </c>
      <c r="N75" s="84" t="str">
        <f t="shared" si="32"/>
        <v/>
      </c>
      <c r="O75" s="97" t="str" cm="1">
        <f t="array" ref="O75">_xlfn.IFS(SUM($E75,$G75,$I75)=0,"",$K75&gt;=time_violations,"",SUM($E75,$G75,$I75)&gt;0,SUM($E75,$G75,$I75))</f>
        <v/>
      </c>
      <c r="P75" t="str">
        <f t="shared" si="33"/>
        <v/>
      </c>
      <c r="AF75" s="97" t="str">
        <f t="shared" ca="1" si="36"/>
        <v/>
      </c>
    </row>
    <row r="76" spans="1:32" x14ac:dyDescent="0.25">
      <c r="A76" s="640" t="s">
        <v>43</v>
      </c>
      <c r="B76" s="87" t="str" cm="1">
        <f t="array" aca="1" ref="B76" ca="1">IFERROR(_xlfn.IFS(M76="","",K76&gt;=time_violations,0,OR(N76/COUNT(rank)&lt;=percentage_superior,AF76&lt;&gt;""),1),"")</f>
        <v/>
      </c>
      <c r="C76" s="88" t="s">
        <v>661</v>
      </c>
      <c r="D76" s="88" t="str">
        <f>IF(Entries!W75="","",Entries!W75)</f>
        <v/>
      </c>
      <c r="E76" s="7"/>
      <c r="F76" s="8"/>
      <c r="G76" s="7"/>
      <c r="H76" s="8"/>
      <c r="I76" s="7"/>
      <c r="J76" s="8"/>
      <c r="K76" s="31"/>
      <c r="L76" s="92" t="str">
        <f t="shared" si="34"/>
        <v/>
      </c>
      <c r="M76" s="93" t="str">
        <f t="shared" ref="M76:M99" si="37">IF(SUM(F76,H76,J76)&gt;0,SUM(F76,H76,J76),"")</f>
        <v/>
      </c>
      <c r="N76" s="94" t="str">
        <f t="shared" si="32"/>
        <v/>
      </c>
      <c r="O76" s="97" t="str" cm="1">
        <f t="array" ref="O76">_xlfn.IFS(SUM($E76,$G76,$I76)=0,"",$K76&gt;=time_violations,"",SUM($E76,$G76,$I76)&gt;0,SUM($E76,$G76,$I76))</f>
        <v/>
      </c>
      <c r="P76" t="str">
        <f t="shared" si="33"/>
        <v/>
      </c>
      <c r="AF76" s="97" t="str">
        <f t="shared" ca="1" si="36"/>
        <v/>
      </c>
    </row>
    <row r="77" spans="1:32" x14ac:dyDescent="0.25">
      <c r="A77" s="640"/>
      <c r="B77" s="87" t="str" cm="1">
        <f t="array" aca="1" ref="B77" ca="1">IFERROR(_xlfn.IFS(M77="","",K77&gt;=time_violations,0,OR(N77/COUNT(rank)&lt;=percentage_superior,AF77&lt;&gt;""),1),"")</f>
        <v/>
      </c>
      <c r="C77" s="88" t="s">
        <v>670</v>
      </c>
      <c r="D77" s="88" t="str">
        <f>IF(Entries!W76="","",Entries!W76)</f>
        <v/>
      </c>
      <c r="E77" s="7"/>
      <c r="F77" s="8"/>
      <c r="G77" s="7"/>
      <c r="H77" s="8"/>
      <c r="I77" s="7"/>
      <c r="J77" s="8"/>
      <c r="K77" s="31"/>
      <c r="L77" s="92" t="str">
        <f t="shared" si="34"/>
        <v/>
      </c>
      <c r="M77" s="93" t="str">
        <f t="shared" si="37"/>
        <v/>
      </c>
      <c r="N77" s="94" t="str">
        <f t="shared" si="32"/>
        <v/>
      </c>
      <c r="O77" s="97" t="str" cm="1">
        <f t="array" ref="O77">_xlfn.IFS(SUM($E77,$G77,$I77)=0,"",$K77&gt;=time_violations,"",SUM($E77,$G77,$I77)&gt;0,SUM($E77,$G77,$I77))</f>
        <v/>
      </c>
      <c r="P77" t="str">
        <f t="shared" si="33"/>
        <v/>
      </c>
      <c r="AF77" s="97" t="str">
        <f t="shared" ca="1" si="36"/>
        <v/>
      </c>
    </row>
    <row r="78" spans="1:32" x14ac:dyDescent="0.25">
      <c r="A78" s="640"/>
      <c r="B78" s="87" t="str" cm="1">
        <f t="array" aca="1" ref="B78" ca="1">IFERROR(_xlfn.IFS(M78="","",K78&gt;=time_violations,0,OR(N78/COUNT(rank)&lt;=percentage_superior,AF78&lt;&gt;""),1),"")</f>
        <v/>
      </c>
      <c r="C78" s="88" t="s">
        <v>678</v>
      </c>
      <c r="D78" s="88" t="str">
        <f>IF(Entries!W77="","",Entries!W77)</f>
        <v/>
      </c>
      <c r="E78" s="7"/>
      <c r="F78" s="8"/>
      <c r="G78" s="7"/>
      <c r="H78" s="8"/>
      <c r="I78" s="7"/>
      <c r="J78" s="8"/>
      <c r="K78" s="31"/>
      <c r="L78" s="92" t="str">
        <f t="shared" si="34"/>
        <v/>
      </c>
      <c r="M78" s="93" t="str">
        <f t="shared" si="37"/>
        <v/>
      </c>
      <c r="N78" s="94" t="str">
        <f t="shared" si="32"/>
        <v/>
      </c>
      <c r="O78" s="97" t="str" cm="1">
        <f t="array" ref="O78">_xlfn.IFS(SUM($E78,$G78,$I78)=0,"",$K78&gt;=time_violations,"",SUM($E78,$G78,$I78)&gt;0,SUM($E78,$G78,$I78))</f>
        <v/>
      </c>
      <c r="P78" t="str">
        <f t="shared" si="33"/>
        <v/>
      </c>
      <c r="AF78" s="97" t="str">
        <f t="shared" ca="1" si="36"/>
        <v/>
      </c>
    </row>
    <row r="79" spans="1:32" x14ac:dyDescent="0.25">
      <c r="A79" s="640"/>
      <c r="B79" s="87" t="str" cm="1">
        <f t="array" aca="1" ref="B79" ca="1">IFERROR(_xlfn.IFS(M79="","",K79&gt;=time_violations,0,OR(N79/COUNT(rank)&lt;=percentage_superior,AF79&lt;&gt;""),1),"")</f>
        <v/>
      </c>
      <c r="C79" s="88" t="s">
        <v>686</v>
      </c>
      <c r="D79" s="88" t="str">
        <f>IF(Entries!W78="","",Entries!W78)</f>
        <v/>
      </c>
      <c r="E79" s="7"/>
      <c r="F79" s="8"/>
      <c r="G79" s="7"/>
      <c r="H79" s="8"/>
      <c r="I79" s="7"/>
      <c r="J79" s="8"/>
      <c r="K79" s="31"/>
      <c r="L79" s="92" t="str">
        <f t="shared" si="34"/>
        <v/>
      </c>
      <c r="M79" s="93" t="str">
        <f t="shared" si="37"/>
        <v/>
      </c>
      <c r="N79" s="93" t="str">
        <f t="shared" si="32"/>
        <v/>
      </c>
      <c r="O79" s="97" t="str" cm="1">
        <f t="array" ref="O79">_xlfn.IFS(SUM($E79,$G79,$I79)=0,"",$K79&gt;=time_violations,"",SUM($E79,$G79,$I79)&gt;0,SUM($E79,$G79,$I79))</f>
        <v/>
      </c>
      <c r="P79" t="str">
        <f t="shared" si="33"/>
        <v/>
      </c>
      <c r="AF79" s="97" t="str">
        <f t="shared" ca="1" si="36"/>
        <v/>
      </c>
    </row>
    <row r="80" spans="1:32" x14ac:dyDescent="0.25">
      <c r="A80" s="641" t="s">
        <v>44</v>
      </c>
      <c r="B80" s="98" t="str" cm="1">
        <f t="array" aca="1" ref="B80" ca="1">IFERROR(_xlfn.IFS(M80="","",K80&gt;=time_violations,0,OR(N80/COUNT(rank)&lt;=percentage_superior,AF80&lt;&gt;""),1),"")</f>
        <v/>
      </c>
      <c r="C80" s="99" t="s">
        <v>694</v>
      </c>
      <c r="D80" s="99" t="str">
        <f>IF(Entries!W79="","",Entries!W79)</f>
        <v/>
      </c>
      <c r="E80" s="9"/>
      <c r="F80" s="10"/>
      <c r="G80" s="9"/>
      <c r="H80" s="10"/>
      <c r="I80" s="9"/>
      <c r="J80" s="10"/>
      <c r="K80" s="32"/>
      <c r="L80" s="103" t="str">
        <f t="shared" si="34"/>
        <v/>
      </c>
      <c r="M80" s="104" t="str">
        <f t="shared" si="37"/>
        <v/>
      </c>
      <c r="N80" s="104" t="str">
        <f t="shared" si="32"/>
        <v/>
      </c>
      <c r="O80" s="97" t="str" cm="1">
        <f t="array" ref="O80">_xlfn.IFS(SUM($E80,$G80,$I80)=0,"",$K80&gt;=time_violations,"",SUM($E80,$G80,$I80)&gt;0,SUM($E80,$G80,$I80))</f>
        <v/>
      </c>
      <c r="P80" t="str">
        <f t="shared" si="33"/>
        <v/>
      </c>
      <c r="AF80" s="97" t="str">
        <f t="shared" ca="1" si="36"/>
        <v/>
      </c>
    </row>
    <row r="81" spans="1:32" x14ac:dyDescent="0.25">
      <c r="A81" s="641"/>
      <c r="B81" s="98" t="str" cm="1">
        <f t="array" aca="1" ref="B81" ca="1">IFERROR(_xlfn.IFS(M81="","",K81&gt;=time_violations,0,OR(N81/COUNT(rank)&lt;=percentage_superior,AF81&lt;&gt;""),1),"")</f>
        <v/>
      </c>
      <c r="C81" s="99" t="s">
        <v>703</v>
      </c>
      <c r="D81" s="99" t="str">
        <f>IF(Entries!W80="","",Entries!W80)</f>
        <v/>
      </c>
      <c r="E81" s="9"/>
      <c r="F81" s="10"/>
      <c r="G81" s="9"/>
      <c r="H81" s="10"/>
      <c r="I81" s="9"/>
      <c r="J81" s="10"/>
      <c r="K81" s="32"/>
      <c r="L81" s="103" t="str">
        <f t="shared" si="34"/>
        <v/>
      </c>
      <c r="M81" s="104" t="str">
        <f t="shared" si="37"/>
        <v/>
      </c>
      <c r="N81" s="104" t="str">
        <f t="shared" si="32"/>
        <v/>
      </c>
      <c r="O81" s="97" t="str" cm="1">
        <f t="array" ref="O81">_xlfn.IFS(SUM($E81,$G81,$I81)=0,"",$K81&gt;=time_violations,"",SUM($E81,$G81,$I81)&gt;0,SUM($E81,$G81,$I81))</f>
        <v/>
      </c>
      <c r="P81" t="str">
        <f t="shared" si="33"/>
        <v/>
      </c>
      <c r="AF81" s="97" t="str">
        <f t="shared" ca="1" si="36"/>
        <v/>
      </c>
    </row>
    <row r="82" spans="1:32" x14ac:dyDescent="0.25">
      <c r="A82" s="641"/>
      <c r="B82" s="98" t="str" cm="1">
        <f t="array" aca="1" ref="B82" ca="1">IFERROR(_xlfn.IFS(M82="","",K82&gt;=time_violations,0,OR(N82/COUNT(rank)&lt;=percentage_superior,AF82&lt;&gt;""),1),"")</f>
        <v/>
      </c>
      <c r="C82" s="99" t="s">
        <v>711</v>
      </c>
      <c r="D82" s="99" t="str">
        <f>IF(Entries!W81="","",Entries!W81)</f>
        <v/>
      </c>
      <c r="E82" s="9"/>
      <c r="F82" s="10"/>
      <c r="G82" s="9"/>
      <c r="H82" s="10"/>
      <c r="I82" s="9"/>
      <c r="J82" s="10"/>
      <c r="K82" s="32"/>
      <c r="L82" s="103" t="str">
        <f t="shared" si="34"/>
        <v/>
      </c>
      <c r="M82" s="104" t="str">
        <f t="shared" si="37"/>
        <v/>
      </c>
      <c r="N82" s="104" t="str">
        <f t="shared" si="32"/>
        <v/>
      </c>
      <c r="O82" s="97" t="str" cm="1">
        <f t="array" ref="O82">_xlfn.IFS(SUM($E82,$G82,$I82)=0,"",$K82&gt;=time_violations,"",SUM($E82,$G82,$I82)&gt;0,SUM($E82,$G82,$I82))</f>
        <v/>
      </c>
      <c r="P82" t="str">
        <f t="shared" si="33"/>
        <v/>
      </c>
      <c r="AF82" s="97" t="str">
        <f t="shared" ca="1" si="36"/>
        <v/>
      </c>
    </row>
    <row r="83" spans="1:32" x14ac:dyDescent="0.25">
      <c r="A83" s="641"/>
      <c r="B83" s="98" t="str" cm="1">
        <f t="array" aca="1" ref="B83" ca="1">IFERROR(_xlfn.IFS(M83="","",K83&gt;=time_violations,0,OR(N83/COUNT(rank)&lt;=percentage_superior,AF83&lt;&gt;""),1),"")</f>
        <v/>
      </c>
      <c r="C83" s="99" t="s">
        <v>719</v>
      </c>
      <c r="D83" s="99" t="str">
        <f>IF(Entries!W82="","",Entries!W82)</f>
        <v/>
      </c>
      <c r="E83" s="9"/>
      <c r="F83" s="10"/>
      <c r="G83" s="9"/>
      <c r="H83" s="10"/>
      <c r="I83" s="9"/>
      <c r="J83" s="10"/>
      <c r="K83" s="32"/>
      <c r="L83" s="103" t="str">
        <f t="shared" si="34"/>
        <v/>
      </c>
      <c r="M83" s="104" t="str">
        <f t="shared" si="37"/>
        <v/>
      </c>
      <c r="N83" s="104" t="str">
        <f t="shared" si="32"/>
        <v/>
      </c>
      <c r="O83" s="97" t="str" cm="1">
        <f t="array" ref="O83">_xlfn.IFS(SUM($E83,$G83,$I83)=0,"",$K83&gt;=time_violations,"",SUM($E83,$G83,$I83)&gt;0,SUM($E83,$G83,$I83))</f>
        <v/>
      </c>
      <c r="P83" t="str">
        <f t="shared" si="33"/>
        <v/>
      </c>
      <c r="AF83" s="97" t="str">
        <f t="shared" ca="1" si="36"/>
        <v/>
      </c>
    </row>
    <row r="84" spans="1:32" x14ac:dyDescent="0.25">
      <c r="A84" s="634" t="s">
        <v>45</v>
      </c>
      <c r="B84" s="105" t="str" cm="1">
        <f t="array" aca="1" ref="B84" ca="1">IFERROR(_xlfn.IFS(M84="","",K84&gt;=time_violations,0,OR(N84/COUNT(rank)&lt;=percentage_superior,AF84&lt;&gt;""),1),"")</f>
        <v/>
      </c>
      <c r="C84" s="106" t="s">
        <v>727</v>
      </c>
      <c r="D84" s="106" t="str">
        <f>IF(Entries!W83="","",Entries!W83)</f>
        <v/>
      </c>
      <c r="E84" s="11"/>
      <c r="F84" s="12"/>
      <c r="G84" s="11"/>
      <c r="H84" s="12"/>
      <c r="I84" s="11"/>
      <c r="J84" s="12"/>
      <c r="K84" s="33"/>
      <c r="L84" s="110" t="str">
        <f t="shared" si="34"/>
        <v/>
      </c>
      <c r="M84" s="111" t="str">
        <f t="shared" si="37"/>
        <v/>
      </c>
      <c r="N84" s="111" t="str">
        <f t="shared" si="32"/>
        <v/>
      </c>
      <c r="O84" s="97" t="str" cm="1">
        <f t="array" ref="O84">_xlfn.IFS(SUM($E84,$G84,$I84)=0,"",$K84&gt;=time_violations,"",SUM($E84,$G84,$I84)&gt;0,SUM($E84,$G84,$I84))</f>
        <v/>
      </c>
      <c r="P84" t="str">
        <f t="shared" si="33"/>
        <v/>
      </c>
      <c r="AF84" s="97" t="str">
        <f t="shared" ca="1" si="36"/>
        <v/>
      </c>
    </row>
    <row r="85" spans="1:32" x14ac:dyDescent="0.25">
      <c r="A85" s="634"/>
      <c r="B85" s="105" t="str" cm="1">
        <f t="array" aca="1" ref="B85" ca="1">IFERROR(_xlfn.IFS(M85="","",K85&gt;=time_violations,0,OR(N85/COUNT(rank)&lt;=percentage_superior,AF85&lt;&gt;""),1),"")</f>
        <v/>
      </c>
      <c r="C85" s="106" t="s">
        <v>736</v>
      </c>
      <c r="D85" s="106" t="str">
        <f>IF(Entries!W84="","",Entries!W84)</f>
        <v/>
      </c>
      <c r="E85" s="11"/>
      <c r="F85" s="12"/>
      <c r="G85" s="11"/>
      <c r="H85" s="12"/>
      <c r="I85" s="11"/>
      <c r="J85" s="12"/>
      <c r="K85" s="33"/>
      <c r="L85" s="110" t="str">
        <f t="shared" si="34"/>
        <v/>
      </c>
      <c r="M85" s="111" t="str">
        <f t="shared" si="37"/>
        <v/>
      </c>
      <c r="N85" s="111" t="str">
        <f t="shared" si="32"/>
        <v/>
      </c>
      <c r="O85" s="97" t="str" cm="1">
        <f t="array" ref="O85">_xlfn.IFS(SUM($E85,$G85,$I85)=0,"",$K85&gt;=time_violations,"",SUM($E85,$G85,$I85)&gt;0,SUM($E85,$G85,$I85))</f>
        <v/>
      </c>
      <c r="P85" t="str">
        <f t="shared" si="33"/>
        <v/>
      </c>
      <c r="AF85" s="97" t="str">
        <f t="shared" ca="1" si="36"/>
        <v/>
      </c>
    </row>
    <row r="86" spans="1:32" x14ac:dyDescent="0.25">
      <c r="A86" s="634"/>
      <c r="B86" s="105" t="str" cm="1">
        <f t="array" aca="1" ref="B86" ca="1">IFERROR(_xlfn.IFS(M86="","",K86&gt;=time_violations,0,OR(N86/COUNT(rank)&lt;=percentage_superior,AF86&lt;&gt;""),1),"")</f>
        <v/>
      </c>
      <c r="C86" s="106" t="s">
        <v>744</v>
      </c>
      <c r="D86" s="106" t="str">
        <f>IF(Entries!W85="","",Entries!W85)</f>
        <v/>
      </c>
      <c r="E86" s="11"/>
      <c r="F86" s="12"/>
      <c r="G86" s="11"/>
      <c r="H86" s="12"/>
      <c r="I86" s="11"/>
      <c r="J86" s="12"/>
      <c r="K86" s="33"/>
      <c r="L86" s="110" t="str">
        <f t="shared" si="34"/>
        <v/>
      </c>
      <c r="M86" s="111" t="str">
        <f t="shared" si="37"/>
        <v/>
      </c>
      <c r="N86" s="111" t="str">
        <f t="shared" si="32"/>
        <v/>
      </c>
      <c r="O86" s="97" t="str" cm="1">
        <f t="array" ref="O86">_xlfn.IFS(SUM($E86,$G86,$I86)=0,"",$K86&gt;=time_violations,"",SUM($E86,$G86,$I86)&gt;0,SUM($E86,$G86,$I86))</f>
        <v/>
      </c>
      <c r="P86" t="str">
        <f t="shared" si="33"/>
        <v/>
      </c>
      <c r="AF86" s="97" t="str">
        <f t="shared" ca="1" si="36"/>
        <v/>
      </c>
    </row>
    <row r="87" spans="1:32" x14ac:dyDescent="0.25">
      <c r="A87" s="634"/>
      <c r="B87" s="105" t="str" cm="1">
        <f t="array" aca="1" ref="B87" ca="1">IFERROR(_xlfn.IFS(M87="","",K87&gt;=time_violations,0,OR(N87/COUNT(rank)&lt;=percentage_superior,AF87&lt;&gt;""),1),"")</f>
        <v/>
      </c>
      <c r="C87" s="106" t="s">
        <v>752</v>
      </c>
      <c r="D87" s="106" t="str">
        <f>IF(Entries!W86="","",Entries!W86)</f>
        <v/>
      </c>
      <c r="E87" s="11"/>
      <c r="F87" s="12"/>
      <c r="G87" s="11"/>
      <c r="H87" s="12"/>
      <c r="I87" s="11"/>
      <c r="J87" s="12"/>
      <c r="K87" s="33"/>
      <c r="L87" s="110" t="str">
        <f t="shared" si="34"/>
        <v/>
      </c>
      <c r="M87" s="111" t="str">
        <f t="shared" si="37"/>
        <v/>
      </c>
      <c r="N87" s="111" t="str">
        <f t="shared" si="32"/>
        <v/>
      </c>
      <c r="O87" s="97" t="str" cm="1">
        <f t="array" ref="O87">_xlfn.IFS(SUM($E87,$G87,$I87)=0,"",$K87&gt;=time_violations,"",SUM($E87,$G87,$I87)&gt;0,SUM($E87,$G87,$I87))</f>
        <v/>
      </c>
      <c r="P87" t="str">
        <f t="shared" si="33"/>
        <v/>
      </c>
      <c r="AF87" s="97" t="str">
        <f t="shared" ca="1" si="36"/>
        <v/>
      </c>
    </row>
    <row r="88" spans="1:32" x14ac:dyDescent="0.25">
      <c r="A88" s="635" t="s">
        <v>46</v>
      </c>
      <c r="B88" s="112" t="str" cm="1">
        <f t="array" aca="1" ref="B88" ca="1">IFERROR(_xlfn.IFS(M88="","",K88&gt;=time_violations,0,OR(N88/COUNT(rank)&lt;=percentage_superior,AF88&lt;&gt;""),1),"")</f>
        <v/>
      </c>
      <c r="C88" s="113" t="s">
        <v>760</v>
      </c>
      <c r="D88" s="113" t="str">
        <f>IF(Entries!W87="","",Entries!W87)</f>
        <v/>
      </c>
      <c r="E88" s="13"/>
      <c r="F88" s="14"/>
      <c r="G88" s="13"/>
      <c r="H88" s="14"/>
      <c r="I88" s="13"/>
      <c r="J88" s="14"/>
      <c r="K88" s="34"/>
      <c r="L88" s="117" t="str">
        <f t="shared" si="34"/>
        <v/>
      </c>
      <c r="M88" s="118" t="str">
        <f t="shared" si="37"/>
        <v/>
      </c>
      <c r="N88" s="118" t="str">
        <f t="shared" si="32"/>
        <v/>
      </c>
      <c r="O88" s="97" t="str" cm="1">
        <f t="array" ref="O88">_xlfn.IFS(SUM($E88,$G88,$I88)=0,"",$K88&gt;=time_violations,"",SUM($E88,$G88,$I88)&gt;0,SUM($E88,$G88,$I88))</f>
        <v/>
      </c>
      <c r="P88" t="str">
        <f t="shared" si="33"/>
        <v/>
      </c>
      <c r="AF88" s="97" t="str">
        <f t="shared" ca="1" si="36"/>
        <v/>
      </c>
    </row>
    <row r="89" spans="1:32" x14ac:dyDescent="0.25">
      <c r="A89" s="635"/>
      <c r="B89" s="112" t="str" cm="1">
        <f t="array" aca="1" ref="B89" ca="1">IFERROR(_xlfn.IFS(M89="","",K89&gt;=time_violations,0,OR(N89/COUNT(rank)&lt;=percentage_superior,AF89&lt;&gt;""),1),"")</f>
        <v/>
      </c>
      <c r="C89" s="113" t="s">
        <v>769</v>
      </c>
      <c r="D89" s="113" t="str">
        <f>IF(Entries!W88="","",Entries!W88)</f>
        <v/>
      </c>
      <c r="E89" s="13"/>
      <c r="F89" s="14"/>
      <c r="G89" s="13"/>
      <c r="H89" s="14"/>
      <c r="I89" s="13"/>
      <c r="J89" s="14"/>
      <c r="K89" s="34"/>
      <c r="L89" s="117" t="str">
        <f t="shared" si="34"/>
        <v/>
      </c>
      <c r="M89" s="118" t="str">
        <f t="shared" si="37"/>
        <v/>
      </c>
      <c r="N89" s="118" t="str">
        <f t="shared" si="32"/>
        <v/>
      </c>
      <c r="O89" s="97" t="str" cm="1">
        <f t="array" ref="O89">_xlfn.IFS(SUM($E89,$G89,$I89)=0,"",$K89&gt;=time_violations,"",SUM($E89,$G89,$I89)&gt;0,SUM($E89,$G89,$I89))</f>
        <v/>
      </c>
      <c r="P89" t="str">
        <f t="shared" si="33"/>
        <v/>
      </c>
      <c r="AF89" s="97" t="str">
        <f t="shared" ca="1" si="36"/>
        <v/>
      </c>
    </row>
    <row r="90" spans="1:32" x14ac:dyDescent="0.25">
      <c r="A90" s="635"/>
      <c r="B90" s="112" t="str" cm="1">
        <f t="array" aca="1" ref="B90" ca="1">IFERROR(_xlfn.IFS(M90="","",K90&gt;=time_violations,0,OR(N90/COUNT(rank)&lt;=percentage_superior,AF90&lt;&gt;""),1),"")</f>
        <v/>
      </c>
      <c r="C90" s="113" t="s">
        <v>777</v>
      </c>
      <c r="D90" s="113" t="str">
        <f>IF(Entries!W89="","",Entries!W89)</f>
        <v/>
      </c>
      <c r="E90" s="13"/>
      <c r="F90" s="14"/>
      <c r="G90" s="13"/>
      <c r="H90" s="14"/>
      <c r="I90" s="13"/>
      <c r="J90" s="14"/>
      <c r="K90" s="34"/>
      <c r="L90" s="117" t="str">
        <f t="shared" si="34"/>
        <v/>
      </c>
      <c r="M90" s="118" t="str">
        <f t="shared" si="37"/>
        <v/>
      </c>
      <c r="N90" s="118" t="str">
        <f t="shared" si="32"/>
        <v/>
      </c>
      <c r="O90" s="97" t="str" cm="1">
        <f t="array" ref="O90">_xlfn.IFS(SUM($E90,$G90,$I90)=0,"",$K90&gt;=time_violations,"",SUM($E90,$G90,$I90)&gt;0,SUM($E90,$G90,$I90))</f>
        <v/>
      </c>
      <c r="P90" t="str">
        <f t="shared" si="33"/>
        <v/>
      </c>
      <c r="AF90" s="97" t="str">
        <f t="shared" ca="1" si="36"/>
        <v/>
      </c>
    </row>
    <row r="91" spans="1:32" x14ac:dyDescent="0.25">
      <c r="A91" s="534"/>
      <c r="B91" s="119" t="str" cm="1">
        <f t="array" aca="1" ref="B91" ca="1">IFERROR(_xlfn.IFS(M91="","",K91&gt;=time_violations,0,OR(N91/COUNT(rank)&lt;=percentage_superior,AF91&lt;&gt;""),1),"")</f>
        <v/>
      </c>
      <c r="C91" s="120" t="s">
        <v>785</v>
      </c>
      <c r="D91" s="120" t="str">
        <f>IF(Entries!W90="","",Entries!W90)</f>
        <v/>
      </c>
      <c r="E91" s="15"/>
      <c r="F91" s="16"/>
      <c r="G91" s="15"/>
      <c r="H91" s="16"/>
      <c r="I91" s="15"/>
      <c r="J91" s="16"/>
      <c r="K91" s="35"/>
      <c r="L91" s="117" t="str">
        <f t="shared" si="34"/>
        <v/>
      </c>
      <c r="M91" s="118" t="str">
        <f t="shared" si="37"/>
        <v/>
      </c>
      <c r="N91" s="118" t="str">
        <f t="shared" si="32"/>
        <v/>
      </c>
      <c r="O91" s="97" t="str" cm="1">
        <f t="array" ref="O91">_xlfn.IFS(SUM($E91,$G91,$I91)=0,"",$K91&gt;=time_violations,"",SUM($E91,$G91,$I91)&gt;0,SUM($E91,$G91,$I91))</f>
        <v/>
      </c>
      <c r="P91" t="str">
        <f t="shared" si="33"/>
        <v/>
      </c>
      <c r="AF91" s="97" t="str">
        <f t="shared" ca="1" si="36"/>
        <v/>
      </c>
    </row>
    <row r="92" spans="1:32" x14ac:dyDescent="0.25">
      <c r="A92" s="636" t="s">
        <v>47</v>
      </c>
      <c r="B92" s="124" t="str" cm="1">
        <f t="array" aca="1" ref="B92" ca="1">IFERROR(_xlfn.IFS(M92="","",K92&gt;=time_violations,0,OR(N92/COUNT(rank)&lt;=percentage_superior,AF92&lt;&gt;""),1),"")</f>
        <v/>
      </c>
      <c r="C92" s="188" t="s">
        <v>793</v>
      </c>
      <c r="D92" s="149" t="str">
        <f>IF(Entries!W91="","",Entries!W91)</f>
        <v/>
      </c>
      <c r="E92" s="17"/>
      <c r="F92" s="18"/>
      <c r="G92" s="17"/>
      <c r="H92" s="18"/>
      <c r="I92" s="17"/>
      <c r="J92" s="18"/>
      <c r="K92" s="192"/>
      <c r="L92" s="129" t="str">
        <f t="shared" si="34"/>
        <v/>
      </c>
      <c r="M92" s="130" t="str">
        <f t="shared" si="37"/>
        <v/>
      </c>
      <c r="N92" s="130" t="str">
        <f t="shared" si="32"/>
        <v/>
      </c>
      <c r="O92" s="97" t="str" cm="1">
        <f t="array" ref="O92">_xlfn.IFS(SUM($E92,$G92,$I92)=0,"",$K92&gt;=time_violations,"",SUM($E92,$G92,$I92)&gt;0,SUM($E92,$G92,$I92))</f>
        <v/>
      </c>
      <c r="P92" t="str">
        <f t="shared" si="33"/>
        <v/>
      </c>
      <c r="AF92" s="97" t="str">
        <f t="shared" ca="1" si="36"/>
        <v/>
      </c>
    </row>
    <row r="93" spans="1:32" x14ac:dyDescent="0.25">
      <c r="A93" s="636"/>
      <c r="B93" s="124" t="str" cm="1">
        <f t="array" aca="1" ref="B93" ca="1">IFERROR(_xlfn.IFS(M93="","",K93&gt;=time_violations,0,OR(N93/COUNT(rank)&lt;=percentage_superior,AF93&lt;&gt;""),1),"")</f>
        <v/>
      </c>
      <c r="C93" s="188" t="s">
        <v>802</v>
      </c>
      <c r="D93" s="149" t="str">
        <f>IF(Entries!W92="","",Entries!W92)</f>
        <v/>
      </c>
      <c r="E93" s="17"/>
      <c r="F93" s="18"/>
      <c r="G93" s="17"/>
      <c r="H93" s="18"/>
      <c r="I93" s="17"/>
      <c r="J93" s="18"/>
      <c r="K93" s="36"/>
      <c r="L93" s="129" t="str">
        <f t="shared" si="34"/>
        <v/>
      </c>
      <c r="M93" s="130" t="str">
        <f t="shared" si="37"/>
        <v/>
      </c>
      <c r="N93" s="130" t="str">
        <f t="shared" si="32"/>
        <v/>
      </c>
      <c r="O93" s="97" t="str" cm="1">
        <f t="array" ref="O93">_xlfn.IFS(SUM($E93,$G93,$I93)=0,"",$K93&gt;=time_violations,"",SUM($E93,$G93,$I93)&gt;0,SUM($E93,$G93,$I93))</f>
        <v/>
      </c>
      <c r="P93" t="str">
        <f t="shared" si="33"/>
        <v/>
      </c>
      <c r="AF93" s="97" t="str">
        <f t="shared" ca="1" si="36"/>
        <v/>
      </c>
    </row>
    <row r="94" spans="1:32" x14ac:dyDescent="0.25">
      <c r="A94" s="636"/>
      <c r="B94" s="124" t="str" cm="1">
        <f t="array" aca="1" ref="B94" ca="1">IFERROR(_xlfn.IFS(M94="","",K94&gt;=time_violations,0,OR(N94/COUNT(rank)&lt;=percentage_superior,AF94&lt;&gt;""),1),"")</f>
        <v/>
      </c>
      <c r="C94" s="188" t="s">
        <v>810</v>
      </c>
      <c r="D94" s="149" t="str">
        <f>IF(Entries!W93="","",Entries!W93)</f>
        <v/>
      </c>
      <c r="E94" s="17"/>
      <c r="F94" s="18"/>
      <c r="G94" s="17"/>
      <c r="H94" s="18"/>
      <c r="I94" s="17"/>
      <c r="J94" s="18"/>
      <c r="K94" s="36"/>
      <c r="L94" s="129" t="str">
        <f t="shared" si="34"/>
        <v/>
      </c>
      <c r="M94" s="130" t="str">
        <f t="shared" si="37"/>
        <v/>
      </c>
      <c r="N94" s="130" t="str">
        <f t="shared" si="32"/>
        <v/>
      </c>
      <c r="O94" s="97" t="str" cm="1">
        <f t="array" ref="O94">_xlfn.IFS(SUM($E94,$G94,$I94)=0,"",$K94&gt;=time_violations,"",SUM($E94,$G94,$I94)&gt;0,SUM($E94,$G94,$I94))</f>
        <v/>
      </c>
      <c r="P94" t="str">
        <f t="shared" si="33"/>
        <v/>
      </c>
      <c r="AF94" s="97" t="str">
        <f t="shared" ca="1" si="36"/>
        <v/>
      </c>
    </row>
    <row r="95" spans="1:32" x14ac:dyDescent="0.25">
      <c r="A95" s="636"/>
      <c r="B95" s="124" t="str" cm="1">
        <f t="array" aca="1" ref="B95" ca="1">IFERROR(_xlfn.IFS(M95="","",K95&gt;=time_violations,0,OR(N95/COUNT(rank)&lt;=percentage_superior,AF95&lt;&gt;""),1),"")</f>
        <v/>
      </c>
      <c r="C95" s="188" t="s">
        <v>818</v>
      </c>
      <c r="D95" s="125" t="str">
        <f>IF(Entries!W94="","",Entries!W94)</f>
        <v/>
      </c>
      <c r="E95" s="17"/>
      <c r="F95" s="18"/>
      <c r="G95" s="17"/>
      <c r="H95" s="18"/>
      <c r="I95" s="17"/>
      <c r="J95" s="18"/>
      <c r="K95" s="36"/>
      <c r="L95" s="129" t="str">
        <f t="shared" si="34"/>
        <v/>
      </c>
      <c r="M95" s="130" t="str">
        <f t="shared" si="37"/>
        <v/>
      </c>
      <c r="N95" s="130" t="str">
        <f t="shared" si="32"/>
        <v/>
      </c>
      <c r="O95" s="97" t="str" cm="1">
        <f t="array" ref="O95">_xlfn.IFS(SUM($E95,$G95,$I95)=0,"",$K95&gt;=time_violations,"",SUM($E95,$G95,$I95)&gt;0,SUM($E95,$G95,$I95))</f>
        <v/>
      </c>
      <c r="P95" t="str">
        <f t="shared" si="33"/>
        <v/>
      </c>
      <c r="AF95" s="97" t="str">
        <f t="shared" ca="1" si="36"/>
        <v/>
      </c>
    </row>
    <row r="96" spans="1:32" x14ac:dyDescent="0.25">
      <c r="A96" s="554" t="s">
        <v>48</v>
      </c>
      <c r="B96" s="400" t="str" cm="1">
        <f t="array" aca="1" ref="B96" ca="1">IFERROR(_xlfn.IFS(M96="","",K96&gt;=time_violations,0,OR(N96/COUNT(rank)&lt;=percentage_superior,AF96&lt;&gt;""),1),"")</f>
        <v/>
      </c>
      <c r="C96" s="131" t="s">
        <v>826</v>
      </c>
      <c r="D96" s="151" t="str">
        <f>IF(Entries!W95="","",Entries!W95)</f>
        <v/>
      </c>
      <c r="E96" s="19"/>
      <c r="F96" s="20"/>
      <c r="G96" s="19"/>
      <c r="H96" s="20"/>
      <c r="I96" s="19"/>
      <c r="J96" s="20"/>
      <c r="K96" s="37"/>
      <c r="L96" s="135" t="str">
        <f t="shared" si="34"/>
        <v/>
      </c>
      <c r="M96" s="133" t="str">
        <f t="shared" si="37"/>
        <v/>
      </c>
      <c r="N96" s="133" t="str">
        <f t="shared" si="32"/>
        <v/>
      </c>
      <c r="O96" s="97" t="str" cm="1">
        <f t="array" ref="O96">_xlfn.IFS(SUM($E96,$G96,$I96)=0,"",$K96&gt;=time_violations,"",SUM($E96,$G96,$I96)&gt;0,SUM($E96,$G96,$I96))</f>
        <v/>
      </c>
      <c r="P96" t="str">
        <f t="shared" si="33"/>
        <v/>
      </c>
      <c r="AF96" s="97" t="str">
        <f t="shared" ca="1" si="36"/>
        <v/>
      </c>
    </row>
    <row r="97" spans="1:32" x14ac:dyDescent="0.25">
      <c r="A97" s="637"/>
      <c r="B97" s="136" t="str" cm="1">
        <f t="array" aca="1" ref="B97" ca="1">IFERROR(_xlfn.IFS(M97="","",K97&gt;=time_violations,0,OR(N97/COUNT(rank)&lt;=percentage_superior,AF97&lt;&gt;""),1),"")</f>
        <v/>
      </c>
      <c r="C97" s="137" t="s">
        <v>835</v>
      </c>
      <c r="D97" s="137" t="str">
        <f>IF(Entries!W96="","",Entries!W96)</f>
        <v/>
      </c>
      <c r="E97" s="21"/>
      <c r="F97" s="22"/>
      <c r="G97" s="21"/>
      <c r="H97" s="22"/>
      <c r="I97" s="21"/>
      <c r="J97" s="22"/>
      <c r="K97" s="37"/>
      <c r="L97" s="135" t="str">
        <f t="shared" si="34"/>
        <v/>
      </c>
      <c r="M97" s="133" t="str">
        <f t="shared" si="37"/>
        <v/>
      </c>
      <c r="N97" s="133" t="str">
        <f t="shared" si="32"/>
        <v/>
      </c>
      <c r="O97" s="97" t="str" cm="1">
        <f t="array" ref="O97">_xlfn.IFS(SUM($E97,$G97,$I97)=0,"",$K97&gt;=time_violations,"",SUM($E97,$G97,$I97)&gt;0,SUM($E97,$G97,$I97))</f>
        <v/>
      </c>
      <c r="P97" t="str">
        <f t="shared" si="33"/>
        <v/>
      </c>
      <c r="AF97" s="97" t="str">
        <f t="shared" ca="1" si="36"/>
        <v/>
      </c>
    </row>
    <row r="98" spans="1:32" x14ac:dyDescent="0.25">
      <c r="A98" s="637"/>
      <c r="B98" s="136" t="str" cm="1">
        <f t="array" aca="1" ref="B98" ca="1">IFERROR(_xlfn.IFS(M98="","",K98&gt;=time_violations,0,OR(N98/COUNT(rank)&lt;=percentage_superior,AF98&lt;&gt;""),1),"")</f>
        <v/>
      </c>
      <c r="C98" s="137" t="s">
        <v>843</v>
      </c>
      <c r="D98" s="137" t="str">
        <f>IF(Entries!W97="","",Entries!W97)</f>
        <v/>
      </c>
      <c r="E98" s="21"/>
      <c r="F98" s="22"/>
      <c r="G98" s="21"/>
      <c r="H98" s="22"/>
      <c r="I98" s="21"/>
      <c r="J98" s="22"/>
      <c r="K98" s="37"/>
      <c r="L98" s="135" t="str">
        <f t="shared" si="34"/>
        <v/>
      </c>
      <c r="M98" s="133" t="str">
        <f t="shared" si="37"/>
        <v/>
      </c>
      <c r="N98" s="133" t="str">
        <f t="shared" si="32"/>
        <v/>
      </c>
      <c r="O98" s="97" t="str" cm="1">
        <f t="array" ref="O98">_xlfn.IFS(SUM($E98,$G98,$I98)=0,"",$K98&gt;=time_violations,"",SUM($E98,$G98,$I98)&gt;0,SUM($E98,$G98,$I98))</f>
        <v/>
      </c>
      <c r="P98" t="str">
        <f t="shared" si="33"/>
        <v/>
      </c>
      <c r="AF98" s="97" t="str">
        <f t="shared" ca="1" si="36"/>
        <v/>
      </c>
    </row>
    <row r="99" spans="1:32" x14ac:dyDescent="0.25">
      <c r="A99" s="637"/>
      <c r="B99" s="136" t="str" cm="1">
        <f t="array" aca="1" ref="B99" ca="1">IFERROR(_xlfn.IFS(M99="","",K99&gt;=time_violations,0,OR(N99/COUNT(rank)&lt;=percentage_superior,AF99&lt;&gt;""),1),"")</f>
        <v/>
      </c>
      <c r="C99" s="137" t="s">
        <v>851</v>
      </c>
      <c r="D99" s="137" t="str">
        <f>IF(Entries!W98="","",Entries!W98)</f>
        <v/>
      </c>
      <c r="E99" s="21"/>
      <c r="F99" s="22"/>
      <c r="G99" s="21"/>
      <c r="H99" s="22"/>
      <c r="I99" s="21"/>
      <c r="J99" s="22"/>
      <c r="K99" s="37"/>
      <c r="L99" s="135" t="str">
        <f t="shared" si="34"/>
        <v/>
      </c>
      <c r="M99" s="133" t="str">
        <f t="shared" si="37"/>
        <v/>
      </c>
      <c r="N99" s="133" t="str">
        <f t="shared" si="32"/>
        <v/>
      </c>
      <c r="O99" s="97" t="str" cm="1">
        <f t="array" ref="O99">_xlfn.IFS(SUM($E99,$G99,$I99)=0,"",$K99&gt;=time_violations,"",SUM($E99,$G99,$I99)&gt;0,SUM($E99,$G99,$I99))</f>
        <v/>
      </c>
      <c r="P99" t="str">
        <f t="shared" si="33"/>
        <v/>
      </c>
      <c r="AF99" s="97" t="str">
        <f t="shared" ca="1" si="36"/>
        <v/>
      </c>
    </row>
    <row r="100" spans="1:32" x14ac:dyDescent="0.25">
      <c r="A100" s="563" t="s">
        <v>49</v>
      </c>
      <c r="B100" s="140" t="str" cm="1">
        <f t="array" aca="1" ref="B100" ca="1">IFERROR(_xlfn.IFS(M100="","",K100&gt;=time_violations,0,OR(N100/COUNT(rank)&lt;=percentage_superior,AF100&lt;&gt;""),1),"")</f>
        <v/>
      </c>
      <c r="C100" s="141" t="s">
        <v>859</v>
      </c>
      <c r="D100" s="141" t="str">
        <f>IF(Entries!W99="","",Entries!W99)</f>
        <v/>
      </c>
      <c r="E100" s="1"/>
      <c r="F100" s="2"/>
      <c r="G100" s="1"/>
      <c r="H100" s="2"/>
      <c r="I100" s="1"/>
      <c r="J100" s="2"/>
      <c r="K100" s="29"/>
      <c r="L100" s="65" t="str">
        <f>IF(SUM($E100,$G100,$I100)=0,"",SUM($E100,$G100,$I100))</f>
        <v/>
      </c>
      <c r="M100" s="64" t="str">
        <f>IF(SUM(F100,H100,J100)&gt;0,SUM(F100,H100,J100),"")</f>
        <v/>
      </c>
      <c r="N100" s="66" t="str">
        <f t="shared" ref="N100:N131" si="38">IFERROR(_xlfn.RANK.EQ($O100, rank,1) + COUNTIFS(rank, $O100,score, "&gt;" &amp;M100),"")</f>
        <v/>
      </c>
      <c r="O100" s="97" t="str" cm="1">
        <f t="array" ref="O100">_xlfn.IFS(SUM($E100,$G100,$I100)=0,"",$K100&gt;=time_violations,"",SUM($E100,$G100,$I100)&gt;0,SUM($E100,$G100,$I100))</f>
        <v/>
      </c>
      <c r="P100" t="str">
        <f t="shared" ref="P100:P131" si="39">IF(K100="","",K100*penalty_points-penalty_points)</f>
        <v/>
      </c>
      <c r="AF100" s="97" t="str">
        <f t="shared" ca="1" si="36"/>
        <v/>
      </c>
    </row>
    <row r="101" spans="1:32" x14ac:dyDescent="0.25">
      <c r="A101" s="638"/>
      <c r="B101" s="142" t="str" cm="1">
        <f t="array" aca="1" ref="B101" ca="1">IFERROR(_xlfn.IFS(M101="","",K101&gt;=time_violations,0,OR(N101/COUNT(rank)&lt;=percentage_superior,AF101&lt;&gt;""),1),"")</f>
        <v/>
      </c>
      <c r="C101" s="143" t="s">
        <v>868</v>
      </c>
      <c r="D101" s="143" t="str">
        <f>IF(Entries!W100="","",Entries!W100)</f>
        <v/>
      </c>
      <c r="E101" s="3"/>
      <c r="F101" s="4"/>
      <c r="G101" s="3"/>
      <c r="H101" s="4"/>
      <c r="I101" s="3"/>
      <c r="J101" s="4"/>
      <c r="K101" s="29"/>
      <c r="L101" s="65" t="str">
        <f t="shared" ref="L101:L131" si="40">IF(SUM($E101,$G101,$I101)=0,"",SUM($E101,$G101,$I101))</f>
        <v/>
      </c>
      <c r="M101" s="64" t="str">
        <f t="shared" ref="M101:M106" si="41">IF(SUM(F101,H101,J101)&gt;0,SUM(F101,H101,J101),"")</f>
        <v/>
      </c>
      <c r="N101" s="66" t="str">
        <f t="shared" si="38"/>
        <v/>
      </c>
      <c r="O101" s="97" t="str" cm="1">
        <f t="array" ref="O101">_xlfn.IFS(SUM($E101,$G101,$I101)=0,"",$K101&gt;=time_violations,"",SUM($E101,$G101,$I101)&gt;0,SUM($E101,$G101,$I101))</f>
        <v/>
      </c>
      <c r="P101" t="str">
        <f t="shared" si="39"/>
        <v/>
      </c>
      <c r="AF101" s="97" t="str">
        <f t="shared" ca="1" si="36"/>
        <v/>
      </c>
    </row>
    <row r="102" spans="1:32" x14ac:dyDescent="0.25">
      <c r="A102" s="638"/>
      <c r="B102" s="142" t="str" cm="1">
        <f t="array" aca="1" ref="B102" ca="1">IFERROR(_xlfn.IFS(M102="","",K102&gt;=time_violations,0,OR(N102/COUNT(rank)&lt;=percentage_superior,AF102&lt;&gt;""),1),"")</f>
        <v/>
      </c>
      <c r="C102" s="143" t="s">
        <v>876</v>
      </c>
      <c r="D102" s="143" t="str">
        <f>IF(Entries!W101="","",Entries!W101)</f>
        <v/>
      </c>
      <c r="E102" s="3"/>
      <c r="F102" s="4"/>
      <c r="G102" s="3"/>
      <c r="H102" s="4"/>
      <c r="I102" s="3"/>
      <c r="J102" s="4"/>
      <c r="K102" s="29"/>
      <c r="L102" s="65" t="str">
        <f t="shared" si="40"/>
        <v/>
      </c>
      <c r="M102" s="64" t="str">
        <f t="shared" si="41"/>
        <v/>
      </c>
      <c r="N102" s="66" t="str">
        <f t="shared" si="38"/>
        <v/>
      </c>
      <c r="O102" s="97" t="str" cm="1">
        <f t="array" ref="O102">_xlfn.IFS(SUM($E102,$G102,$I102)=0,"",$K102&gt;=time_violations,"",SUM($E102,$G102,$I102)&gt;0,SUM($E102,$G102,$I102))</f>
        <v/>
      </c>
      <c r="P102" t="str">
        <f t="shared" si="39"/>
        <v/>
      </c>
      <c r="AF102" s="97" t="str">
        <f t="shared" ca="1" si="36"/>
        <v/>
      </c>
    </row>
    <row r="103" spans="1:32" x14ac:dyDescent="0.25">
      <c r="A103" s="638"/>
      <c r="B103" s="142" t="str" cm="1">
        <f t="array" aca="1" ref="B103" ca="1">IFERROR(_xlfn.IFS(M103="","",K103&gt;=time_violations,0,OR(N103/COUNT(rank)&lt;=percentage_superior,AF103&lt;&gt;""),1),"")</f>
        <v/>
      </c>
      <c r="C103" s="143" t="s">
        <v>884</v>
      </c>
      <c r="D103" s="143" t="str">
        <f>IF(Entries!W102="","",Entries!W102)</f>
        <v/>
      </c>
      <c r="E103" s="3"/>
      <c r="F103" s="4"/>
      <c r="G103" s="3"/>
      <c r="H103" s="4"/>
      <c r="I103" s="3"/>
      <c r="J103" s="4"/>
      <c r="K103" s="29"/>
      <c r="L103" s="65" t="str">
        <f t="shared" si="40"/>
        <v/>
      </c>
      <c r="M103" s="64" t="str">
        <f t="shared" si="41"/>
        <v/>
      </c>
      <c r="N103" s="66" t="str">
        <f t="shared" si="38"/>
        <v/>
      </c>
      <c r="O103" s="97" t="str" cm="1">
        <f t="array" ref="O103">_xlfn.IFS(SUM($E103,$G103,$I103)=0,"",$K103&gt;=time_violations,"",SUM($E103,$G103,$I103)&gt;0,SUM($E103,$G103,$I103))</f>
        <v/>
      </c>
      <c r="P103" t="str">
        <f t="shared" si="39"/>
        <v/>
      </c>
      <c r="AF103" s="97" t="str">
        <f t="shared" ca="1" si="36"/>
        <v/>
      </c>
    </row>
    <row r="104" spans="1:32" x14ac:dyDescent="0.25">
      <c r="A104" s="639" t="s">
        <v>50</v>
      </c>
      <c r="B104" s="77" t="str" cm="1">
        <f t="array" aca="1" ref="B104" ca="1">IFERROR(_xlfn.IFS(M104="","",K104&gt;=time_violations,0,OR(N104/COUNT(rank)&lt;=percentage_superior,AF104&lt;&gt;""),1),"")</f>
        <v/>
      </c>
      <c r="C104" s="78" t="s">
        <v>892</v>
      </c>
      <c r="D104" s="78" t="str">
        <f>IF(Entries!W103="","",Entries!W103)</f>
        <v/>
      </c>
      <c r="E104" s="5"/>
      <c r="F104" s="6"/>
      <c r="G104" s="5"/>
      <c r="H104" s="6"/>
      <c r="I104" s="5"/>
      <c r="J104" s="6"/>
      <c r="K104" s="30"/>
      <c r="L104" s="82" t="str">
        <f t="shared" si="40"/>
        <v/>
      </c>
      <c r="M104" s="83" t="str">
        <f t="shared" si="41"/>
        <v/>
      </c>
      <c r="N104" s="84" t="str">
        <f t="shared" si="38"/>
        <v/>
      </c>
      <c r="O104" s="97" t="str" cm="1">
        <f t="array" ref="O104">_xlfn.IFS(SUM($E104,$G104,$I104)=0,"",$K104&gt;=time_violations,"",SUM($E104,$G104,$I104)&gt;0,SUM($E104,$G104,$I104))</f>
        <v/>
      </c>
      <c r="P104" t="str">
        <f t="shared" si="39"/>
        <v/>
      </c>
      <c r="AF104" s="97" t="str">
        <f t="shared" ca="1" si="36"/>
        <v/>
      </c>
    </row>
    <row r="105" spans="1:32" x14ac:dyDescent="0.25">
      <c r="A105" s="639"/>
      <c r="B105" s="77" t="str" cm="1">
        <f t="array" aca="1" ref="B105" ca="1">IFERROR(_xlfn.IFS(M105="","",K105&gt;=time_violations,0,OR(N105/COUNT(rank)&lt;=percentage_superior,AF105&lt;&gt;""),1),"")</f>
        <v/>
      </c>
      <c r="C105" s="78" t="s">
        <v>901</v>
      </c>
      <c r="D105" s="78" t="str">
        <f>IF(Entries!W104="","",Entries!W104)</f>
        <v/>
      </c>
      <c r="E105" s="5"/>
      <c r="F105" s="6"/>
      <c r="G105" s="5"/>
      <c r="H105" s="6"/>
      <c r="I105" s="5"/>
      <c r="J105" s="6"/>
      <c r="K105" s="30"/>
      <c r="L105" s="82" t="str">
        <f t="shared" si="40"/>
        <v/>
      </c>
      <c r="M105" s="83" t="str">
        <f t="shared" si="41"/>
        <v/>
      </c>
      <c r="N105" s="84" t="str">
        <f t="shared" si="38"/>
        <v/>
      </c>
      <c r="O105" s="97" t="str" cm="1">
        <f t="array" ref="O105">_xlfn.IFS(SUM($E105,$G105,$I105)=0,"",$K105&gt;=time_violations,"",SUM($E105,$G105,$I105)&gt;0,SUM($E105,$G105,$I105))</f>
        <v/>
      </c>
      <c r="P105" t="str">
        <f t="shared" si="39"/>
        <v/>
      </c>
      <c r="AF105" s="97" t="str">
        <f t="shared" ca="1" si="36"/>
        <v/>
      </c>
    </row>
    <row r="106" spans="1:32" x14ac:dyDescent="0.25">
      <c r="A106" s="639"/>
      <c r="B106" s="77" t="str" cm="1">
        <f t="array" aca="1" ref="B106" ca="1">IFERROR(_xlfn.IFS(M106="","",K106&gt;=time_violations,0,OR(N106/COUNT(rank)&lt;=percentage_superior,AF106&lt;&gt;""),1),"")</f>
        <v/>
      </c>
      <c r="C106" s="78" t="s">
        <v>909</v>
      </c>
      <c r="D106" s="78" t="str">
        <f>IF(Entries!W105="","",Entries!W105)</f>
        <v/>
      </c>
      <c r="E106" s="5"/>
      <c r="F106" s="6"/>
      <c r="G106" s="5"/>
      <c r="H106" s="6"/>
      <c r="I106" s="5"/>
      <c r="J106" s="6"/>
      <c r="K106" s="30"/>
      <c r="L106" s="82" t="str">
        <f t="shared" si="40"/>
        <v/>
      </c>
      <c r="M106" s="83" t="str">
        <f t="shared" si="41"/>
        <v/>
      </c>
      <c r="N106" s="84" t="str">
        <f t="shared" si="38"/>
        <v/>
      </c>
      <c r="O106" s="97" t="str" cm="1">
        <f t="array" ref="O106">_xlfn.IFS(SUM($E106,$G106,$I106)=0,"",$K106&gt;=time_violations,"",SUM($E106,$G106,$I106)&gt;0,SUM($E106,$G106,$I106))</f>
        <v/>
      </c>
      <c r="P106" t="str">
        <f t="shared" si="39"/>
        <v/>
      </c>
      <c r="AF106" s="97" t="str">
        <f t="shared" ca="1" si="36"/>
        <v/>
      </c>
    </row>
    <row r="107" spans="1:32" x14ac:dyDescent="0.25">
      <c r="A107" s="639"/>
      <c r="B107" s="77" t="str" cm="1">
        <f t="array" aca="1" ref="B107" ca="1">IFERROR(_xlfn.IFS(M107="","",K107&gt;=time_violations,0,OR(N107/COUNT(rank)&lt;=percentage_superior,AF107&lt;&gt;""),1),"")</f>
        <v/>
      </c>
      <c r="C107" s="78" t="s">
        <v>917</v>
      </c>
      <c r="D107" s="78" t="str">
        <f>IF(Entries!W106="","",Entries!W106)</f>
        <v/>
      </c>
      <c r="E107" s="5"/>
      <c r="F107" s="6"/>
      <c r="G107" s="5"/>
      <c r="H107" s="6"/>
      <c r="I107" s="5"/>
      <c r="J107" s="6"/>
      <c r="K107" s="30"/>
      <c r="L107" s="82" t="str">
        <f t="shared" si="40"/>
        <v/>
      </c>
      <c r="M107" s="83" t="str">
        <f>IF(SUM(F107,H107,J107)&gt;0,SUM(F107,H107,J107),"")</f>
        <v/>
      </c>
      <c r="N107" s="84" t="str">
        <f t="shared" si="38"/>
        <v/>
      </c>
      <c r="O107" s="97" t="str" cm="1">
        <f t="array" ref="O107">_xlfn.IFS(SUM($E107,$G107,$I107)=0,"",$K107&gt;=time_violations,"",SUM($E107,$G107,$I107)&gt;0,SUM($E107,$G107,$I107))</f>
        <v/>
      </c>
      <c r="P107" t="str">
        <f t="shared" si="39"/>
        <v/>
      </c>
      <c r="AF107" s="97" t="str">
        <f t="shared" ca="1" si="36"/>
        <v/>
      </c>
    </row>
    <row r="108" spans="1:32" x14ac:dyDescent="0.25">
      <c r="A108" s="640" t="s">
        <v>51</v>
      </c>
      <c r="B108" s="87" t="str" cm="1">
        <f t="array" aca="1" ref="B108" ca="1">IFERROR(_xlfn.IFS(M108="","",K108&gt;=time_violations,0,OR(N108/COUNT(rank)&lt;=percentage_superior,AF108&lt;&gt;""),1),"")</f>
        <v/>
      </c>
      <c r="C108" s="88" t="s">
        <v>925</v>
      </c>
      <c r="D108" s="88" t="str">
        <f>IF(Entries!W107="","",Entries!W107)</f>
        <v/>
      </c>
      <c r="E108" s="7"/>
      <c r="F108" s="8"/>
      <c r="G108" s="7"/>
      <c r="H108" s="8"/>
      <c r="I108" s="7"/>
      <c r="J108" s="8"/>
      <c r="K108" s="31"/>
      <c r="L108" s="92" t="str">
        <f t="shared" si="40"/>
        <v/>
      </c>
      <c r="M108" s="93" t="str">
        <f t="shared" ref="M108:M131" si="42">IF(SUM(F108,H108,J108)&gt;0,SUM(F108,H108,J108),"")</f>
        <v/>
      </c>
      <c r="N108" s="94" t="str">
        <f t="shared" si="38"/>
        <v/>
      </c>
      <c r="O108" s="97" t="str" cm="1">
        <f t="array" ref="O108">_xlfn.IFS(SUM($E108,$G108,$I108)=0,"",$K108&gt;=time_violations,"",SUM($E108,$G108,$I108)&gt;0,SUM($E108,$G108,$I108))</f>
        <v/>
      </c>
      <c r="P108" t="str">
        <f t="shared" si="39"/>
        <v/>
      </c>
      <c r="AF108" s="97" t="str">
        <f t="shared" ca="1" si="36"/>
        <v/>
      </c>
    </row>
    <row r="109" spans="1:32" x14ac:dyDescent="0.25">
      <c r="A109" s="640"/>
      <c r="B109" s="87" t="str" cm="1">
        <f t="array" aca="1" ref="B109" ca="1">IFERROR(_xlfn.IFS(M109="","",K109&gt;=time_violations,0,OR(N109/COUNT(rank)&lt;=percentage_superior,AF109&lt;&gt;""),1),"")</f>
        <v/>
      </c>
      <c r="C109" s="88" t="s">
        <v>934</v>
      </c>
      <c r="D109" s="88" t="str">
        <f>IF(Entries!W108="","",Entries!W108)</f>
        <v/>
      </c>
      <c r="E109" s="7"/>
      <c r="F109" s="8"/>
      <c r="G109" s="7"/>
      <c r="H109" s="8"/>
      <c r="I109" s="7"/>
      <c r="J109" s="8"/>
      <c r="K109" s="31"/>
      <c r="L109" s="92" t="str">
        <f t="shared" si="40"/>
        <v/>
      </c>
      <c r="M109" s="93" t="str">
        <f t="shared" si="42"/>
        <v/>
      </c>
      <c r="N109" s="94" t="str">
        <f t="shared" si="38"/>
        <v/>
      </c>
      <c r="O109" s="97" t="str" cm="1">
        <f t="array" ref="O109">_xlfn.IFS(SUM($E109,$G109,$I109)=0,"",$K109&gt;=time_violations,"",SUM($E109,$G109,$I109)&gt;0,SUM($E109,$G109,$I109))</f>
        <v/>
      </c>
      <c r="P109" t="str">
        <f t="shared" si="39"/>
        <v/>
      </c>
      <c r="AF109" s="97" t="str">
        <f t="shared" ca="1" si="36"/>
        <v/>
      </c>
    </row>
    <row r="110" spans="1:32" x14ac:dyDescent="0.25">
      <c r="A110" s="640"/>
      <c r="B110" s="87" t="str" cm="1">
        <f t="array" aca="1" ref="B110" ca="1">IFERROR(_xlfn.IFS(M110="","",K110&gt;=time_violations,0,OR(N110/COUNT(rank)&lt;=percentage_superior,AF110&lt;&gt;""),1),"")</f>
        <v/>
      </c>
      <c r="C110" s="88" t="s">
        <v>942</v>
      </c>
      <c r="D110" s="88" t="str">
        <f>IF(Entries!W109="","",Entries!W109)</f>
        <v/>
      </c>
      <c r="E110" s="7"/>
      <c r="F110" s="8"/>
      <c r="G110" s="7"/>
      <c r="H110" s="8"/>
      <c r="I110" s="7"/>
      <c r="J110" s="8"/>
      <c r="K110" s="31"/>
      <c r="L110" s="92" t="str">
        <f t="shared" si="40"/>
        <v/>
      </c>
      <c r="M110" s="93" t="str">
        <f t="shared" si="42"/>
        <v/>
      </c>
      <c r="N110" s="94" t="str">
        <f t="shared" si="38"/>
        <v/>
      </c>
      <c r="O110" s="97" t="str" cm="1">
        <f t="array" ref="O110">_xlfn.IFS(SUM($E110,$G110,$I110)=0,"",$K110&gt;=time_violations,"",SUM($E110,$G110,$I110)&gt;0,SUM($E110,$G110,$I110))</f>
        <v/>
      </c>
      <c r="P110" t="str">
        <f t="shared" si="39"/>
        <v/>
      </c>
      <c r="AF110" s="97" t="str">
        <f t="shared" ca="1" si="36"/>
        <v/>
      </c>
    </row>
    <row r="111" spans="1:32" x14ac:dyDescent="0.25">
      <c r="A111" s="640"/>
      <c r="B111" s="87" t="str" cm="1">
        <f t="array" aca="1" ref="B111" ca="1">IFERROR(_xlfn.IFS(M111="","",K111&gt;=time_violations,0,OR(N111/COUNT(rank)&lt;=percentage_superior,AF111&lt;&gt;""),1),"")</f>
        <v/>
      </c>
      <c r="C111" s="88" t="s">
        <v>950</v>
      </c>
      <c r="D111" s="88" t="str">
        <f>IF(Entries!W110="","",Entries!W110)</f>
        <v/>
      </c>
      <c r="E111" s="7"/>
      <c r="F111" s="8"/>
      <c r="G111" s="7"/>
      <c r="H111" s="8"/>
      <c r="I111" s="7"/>
      <c r="J111" s="8"/>
      <c r="K111" s="31"/>
      <c r="L111" s="92" t="str">
        <f t="shared" si="40"/>
        <v/>
      </c>
      <c r="M111" s="93" t="str">
        <f t="shared" si="42"/>
        <v/>
      </c>
      <c r="N111" s="93" t="str">
        <f t="shared" si="38"/>
        <v/>
      </c>
      <c r="O111" s="97" t="str" cm="1">
        <f t="array" ref="O111">_xlfn.IFS(SUM($E111,$G111,$I111)=0,"",$K111&gt;=time_violations,"",SUM($E111,$G111,$I111)&gt;0,SUM($E111,$G111,$I111))</f>
        <v/>
      </c>
      <c r="P111" t="str">
        <f t="shared" si="39"/>
        <v/>
      </c>
      <c r="AF111" s="97" t="str">
        <f t="shared" ca="1" si="36"/>
        <v/>
      </c>
    </row>
    <row r="112" spans="1:32" x14ac:dyDescent="0.25">
      <c r="A112" s="641" t="s">
        <v>52</v>
      </c>
      <c r="B112" s="98" t="str" cm="1">
        <f t="array" aca="1" ref="B112" ca="1">IFERROR(_xlfn.IFS(M112="","",K112&gt;=time_violations,0,OR(N112/COUNT(rank)&lt;=percentage_superior,AF112&lt;&gt;""),1),"")</f>
        <v/>
      </c>
      <c r="C112" s="99" t="s">
        <v>958</v>
      </c>
      <c r="D112" s="99" t="str">
        <f>IF(Entries!W111="","",Entries!W111)</f>
        <v/>
      </c>
      <c r="E112" s="9"/>
      <c r="F112" s="10"/>
      <c r="G112" s="9"/>
      <c r="H112" s="10"/>
      <c r="I112" s="9"/>
      <c r="J112" s="10"/>
      <c r="K112" s="32"/>
      <c r="L112" s="103" t="str">
        <f t="shared" si="40"/>
        <v/>
      </c>
      <c r="M112" s="104" t="str">
        <f t="shared" si="42"/>
        <v/>
      </c>
      <c r="N112" s="104" t="str">
        <f t="shared" si="38"/>
        <v/>
      </c>
      <c r="O112" s="97" t="str" cm="1">
        <f t="array" ref="O112">_xlfn.IFS(SUM($E112,$G112,$I112)=0,"",$K112&gt;=time_violations,"",SUM($E112,$G112,$I112)&gt;0,SUM($E112,$G112,$I112))</f>
        <v/>
      </c>
      <c r="P112" t="str">
        <f t="shared" si="39"/>
        <v/>
      </c>
      <c r="AF112" s="97" t="str">
        <f t="shared" ca="1" si="36"/>
        <v/>
      </c>
    </row>
    <row r="113" spans="1:32" x14ac:dyDescent="0.25">
      <c r="A113" s="641"/>
      <c r="B113" s="98" t="str" cm="1">
        <f t="array" aca="1" ref="B113" ca="1">IFERROR(_xlfn.IFS(M113="","",K113&gt;=time_violations,0,OR(N113/COUNT(rank)&lt;=percentage_superior,AF113&lt;&gt;""),1),"")</f>
        <v/>
      </c>
      <c r="C113" s="99" t="s">
        <v>967</v>
      </c>
      <c r="D113" s="99" t="str">
        <f>IF(Entries!W112="","",Entries!W112)</f>
        <v/>
      </c>
      <c r="E113" s="9"/>
      <c r="F113" s="10"/>
      <c r="G113" s="9"/>
      <c r="H113" s="10"/>
      <c r="I113" s="9"/>
      <c r="J113" s="10"/>
      <c r="K113" s="32"/>
      <c r="L113" s="103" t="str">
        <f t="shared" si="40"/>
        <v/>
      </c>
      <c r="M113" s="104" t="str">
        <f t="shared" si="42"/>
        <v/>
      </c>
      <c r="N113" s="104" t="str">
        <f t="shared" si="38"/>
        <v/>
      </c>
      <c r="O113" s="97" t="str" cm="1">
        <f t="array" ref="O113">_xlfn.IFS(SUM($E113,$G113,$I113)=0,"",$K113&gt;=time_violations,"",SUM($E113,$G113,$I113)&gt;0,SUM($E113,$G113,$I113))</f>
        <v/>
      </c>
      <c r="P113" t="str">
        <f t="shared" si="39"/>
        <v/>
      </c>
      <c r="AF113" s="97" t="str">
        <f t="shared" ca="1" si="36"/>
        <v/>
      </c>
    </row>
    <row r="114" spans="1:32" x14ac:dyDescent="0.25">
      <c r="A114" s="641"/>
      <c r="B114" s="98" t="str" cm="1">
        <f t="array" aca="1" ref="B114" ca="1">IFERROR(_xlfn.IFS(M114="","",K114&gt;=time_violations,0,OR(N114/COUNT(rank)&lt;=percentage_superior,AF114&lt;&gt;""),1),"")</f>
        <v/>
      </c>
      <c r="C114" s="99" t="s">
        <v>975</v>
      </c>
      <c r="D114" s="99" t="str">
        <f>IF(Entries!W113="","",Entries!W113)</f>
        <v/>
      </c>
      <c r="E114" s="9"/>
      <c r="F114" s="10"/>
      <c r="G114" s="9"/>
      <c r="H114" s="10"/>
      <c r="I114" s="9"/>
      <c r="J114" s="10"/>
      <c r="K114" s="32"/>
      <c r="L114" s="103" t="str">
        <f t="shared" si="40"/>
        <v/>
      </c>
      <c r="M114" s="104" t="str">
        <f t="shared" si="42"/>
        <v/>
      </c>
      <c r="N114" s="104" t="str">
        <f t="shared" si="38"/>
        <v/>
      </c>
      <c r="O114" s="97" t="str" cm="1">
        <f t="array" ref="O114">_xlfn.IFS(SUM($E114,$G114,$I114)=0,"",$K114&gt;=time_violations,"",SUM($E114,$G114,$I114)&gt;0,SUM($E114,$G114,$I114))</f>
        <v/>
      </c>
      <c r="P114" t="str">
        <f t="shared" si="39"/>
        <v/>
      </c>
      <c r="AF114" s="97" t="str">
        <f t="shared" ca="1" si="36"/>
        <v/>
      </c>
    </row>
    <row r="115" spans="1:32" x14ac:dyDescent="0.25">
      <c r="A115" s="641"/>
      <c r="B115" s="98" t="str" cm="1">
        <f t="array" aca="1" ref="B115" ca="1">IFERROR(_xlfn.IFS(M115="","",K115&gt;=time_violations,0,OR(N115/COUNT(rank)&lt;=percentage_superior,AF115&lt;&gt;""),1),"")</f>
        <v/>
      </c>
      <c r="C115" s="99" t="s">
        <v>983</v>
      </c>
      <c r="D115" s="99" t="str">
        <f>IF(Entries!W114="","",Entries!W114)</f>
        <v/>
      </c>
      <c r="E115" s="9"/>
      <c r="F115" s="10"/>
      <c r="G115" s="9"/>
      <c r="H115" s="10"/>
      <c r="I115" s="9"/>
      <c r="J115" s="10"/>
      <c r="K115" s="32"/>
      <c r="L115" s="103" t="str">
        <f t="shared" si="40"/>
        <v/>
      </c>
      <c r="M115" s="104" t="str">
        <f t="shared" si="42"/>
        <v/>
      </c>
      <c r="N115" s="104" t="str">
        <f t="shared" si="38"/>
        <v/>
      </c>
      <c r="O115" s="97" t="str" cm="1">
        <f t="array" ref="O115">_xlfn.IFS(SUM($E115,$G115,$I115)=0,"",$K115&gt;=time_violations,"",SUM($E115,$G115,$I115)&gt;0,SUM($E115,$G115,$I115))</f>
        <v/>
      </c>
      <c r="P115" t="str">
        <f t="shared" si="39"/>
        <v/>
      </c>
      <c r="AF115" s="97" t="str">
        <f t="shared" ca="1" si="36"/>
        <v/>
      </c>
    </row>
    <row r="116" spans="1:32" x14ac:dyDescent="0.25">
      <c r="A116" s="634" t="s">
        <v>53</v>
      </c>
      <c r="B116" s="105" t="str" cm="1">
        <f t="array" aca="1" ref="B116" ca="1">IFERROR(_xlfn.IFS(M116="","",K116&gt;=time_violations,0,OR(N116/COUNT(rank)&lt;=percentage_superior,AF116&lt;&gt;""),1),"")</f>
        <v/>
      </c>
      <c r="C116" s="106" t="s">
        <v>991</v>
      </c>
      <c r="D116" s="106" t="str">
        <f>IF(Entries!W115="","",Entries!W115)</f>
        <v/>
      </c>
      <c r="E116" s="11"/>
      <c r="F116" s="12"/>
      <c r="G116" s="11"/>
      <c r="H116" s="12"/>
      <c r="I116" s="11"/>
      <c r="J116" s="12"/>
      <c r="K116" s="33"/>
      <c r="L116" s="110" t="str">
        <f t="shared" si="40"/>
        <v/>
      </c>
      <c r="M116" s="111" t="str">
        <f t="shared" si="42"/>
        <v/>
      </c>
      <c r="N116" s="111" t="str">
        <f t="shared" si="38"/>
        <v/>
      </c>
      <c r="O116" s="97" t="str" cm="1">
        <f t="array" ref="O116">_xlfn.IFS(SUM($E116,$G116,$I116)=0,"",$K116&gt;=time_violations,"",SUM($E116,$G116,$I116)&gt;0,SUM($E116,$G116,$I116))</f>
        <v/>
      </c>
      <c r="P116" t="str">
        <f t="shared" si="39"/>
        <v/>
      </c>
      <c r="AF116" s="97" t="str">
        <f t="shared" ca="1" si="36"/>
        <v/>
      </c>
    </row>
    <row r="117" spans="1:32" x14ac:dyDescent="0.25">
      <c r="A117" s="634"/>
      <c r="B117" s="105" t="str" cm="1">
        <f t="array" aca="1" ref="B117" ca="1">IFERROR(_xlfn.IFS(M117="","",K117&gt;=time_violations,0,OR(N117/COUNT(rank)&lt;=percentage_superior,AF117&lt;&gt;""),1),"")</f>
        <v/>
      </c>
      <c r="C117" s="106" t="s">
        <v>1000</v>
      </c>
      <c r="D117" s="106" t="str">
        <f>IF(Entries!W116="","",Entries!W116)</f>
        <v/>
      </c>
      <c r="E117" s="11"/>
      <c r="F117" s="12"/>
      <c r="G117" s="11"/>
      <c r="H117" s="12"/>
      <c r="I117" s="11"/>
      <c r="J117" s="12"/>
      <c r="K117" s="33"/>
      <c r="L117" s="110" t="str">
        <f t="shared" si="40"/>
        <v/>
      </c>
      <c r="M117" s="111" t="str">
        <f t="shared" si="42"/>
        <v/>
      </c>
      <c r="N117" s="111" t="str">
        <f t="shared" si="38"/>
        <v/>
      </c>
      <c r="O117" s="97" t="str" cm="1">
        <f t="array" ref="O117">_xlfn.IFS(SUM($E117,$G117,$I117)=0,"",$K117&gt;=time_violations,"",SUM($E117,$G117,$I117)&gt;0,SUM($E117,$G117,$I117))</f>
        <v/>
      </c>
      <c r="P117" t="str">
        <f t="shared" si="39"/>
        <v/>
      </c>
      <c r="AF117" s="97" t="str">
        <f t="shared" ca="1" si="36"/>
        <v/>
      </c>
    </row>
    <row r="118" spans="1:32" x14ac:dyDescent="0.25">
      <c r="A118" s="634"/>
      <c r="B118" s="105" t="str" cm="1">
        <f t="array" aca="1" ref="B118" ca="1">IFERROR(_xlfn.IFS(M118="","",K118&gt;=time_violations,0,OR(N118/COUNT(rank)&lt;=percentage_superior,AF118&lt;&gt;""),1),"")</f>
        <v/>
      </c>
      <c r="C118" s="106" t="s">
        <v>1008</v>
      </c>
      <c r="D118" s="106" t="str">
        <f>IF(Entries!W117="","",Entries!W117)</f>
        <v/>
      </c>
      <c r="E118" s="11"/>
      <c r="F118" s="12"/>
      <c r="G118" s="11"/>
      <c r="H118" s="12"/>
      <c r="I118" s="11"/>
      <c r="J118" s="12"/>
      <c r="K118" s="33"/>
      <c r="L118" s="110" t="str">
        <f t="shared" si="40"/>
        <v/>
      </c>
      <c r="M118" s="111" t="str">
        <f t="shared" si="42"/>
        <v/>
      </c>
      <c r="N118" s="111" t="str">
        <f t="shared" si="38"/>
        <v/>
      </c>
      <c r="O118" s="97" t="str" cm="1">
        <f t="array" ref="O118">_xlfn.IFS(SUM($E118,$G118,$I118)=0,"",$K118&gt;=time_violations,"",SUM($E118,$G118,$I118)&gt;0,SUM($E118,$G118,$I118))</f>
        <v/>
      </c>
      <c r="P118" t="str">
        <f t="shared" si="39"/>
        <v/>
      </c>
      <c r="AF118" s="97" t="str">
        <f t="shared" ca="1" si="36"/>
        <v/>
      </c>
    </row>
    <row r="119" spans="1:32" x14ac:dyDescent="0.25">
      <c r="A119" s="634"/>
      <c r="B119" s="105" t="str" cm="1">
        <f t="array" aca="1" ref="B119" ca="1">IFERROR(_xlfn.IFS(M119="","",K119&gt;=time_violations,0,OR(N119/COUNT(rank)&lt;=percentage_superior,AF119&lt;&gt;""),1),"")</f>
        <v/>
      </c>
      <c r="C119" s="106" t="s">
        <v>1016</v>
      </c>
      <c r="D119" s="106" t="str">
        <f>IF(Entries!W118="","",Entries!W118)</f>
        <v/>
      </c>
      <c r="E119" s="11"/>
      <c r="F119" s="12"/>
      <c r="G119" s="11"/>
      <c r="H119" s="12"/>
      <c r="I119" s="11"/>
      <c r="J119" s="12"/>
      <c r="K119" s="33"/>
      <c r="L119" s="110" t="str">
        <f t="shared" si="40"/>
        <v/>
      </c>
      <c r="M119" s="111" t="str">
        <f t="shared" si="42"/>
        <v/>
      </c>
      <c r="N119" s="111" t="str">
        <f t="shared" si="38"/>
        <v/>
      </c>
      <c r="O119" s="97" t="str" cm="1">
        <f t="array" ref="O119">_xlfn.IFS(SUM($E119,$G119,$I119)=0,"",$K119&gt;=time_violations,"",SUM($E119,$G119,$I119)&gt;0,SUM($E119,$G119,$I119))</f>
        <v/>
      </c>
      <c r="P119" t="str">
        <f t="shared" si="39"/>
        <v/>
      </c>
      <c r="AF119" s="97" t="str">
        <f t="shared" ca="1" si="36"/>
        <v/>
      </c>
    </row>
    <row r="120" spans="1:32" x14ac:dyDescent="0.25">
      <c r="A120" s="635" t="s">
        <v>54</v>
      </c>
      <c r="B120" s="112" t="str" cm="1">
        <f t="array" aca="1" ref="B120" ca="1">IFERROR(_xlfn.IFS(M120="","",K120&gt;=time_violations,0,OR(N120/COUNT(rank)&lt;=percentage_superior,AF120&lt;&gt;""),1),"")</f>
        <v/>
      </c>
      <c r="C120" s="113" t="s">
        <v>1024</v>
      </c>
      <c r="D120" s="113" t="str">
        <f>IF(Entries!W119="","",Entries!W119)</f>
        <v/>
      </c>
      <c r="E120" s="13"/>
      <c r="F120" s="14"/>
      <c r="G120" s="13"/>
      <c r="H120" s="14"/>
      <c r="I120" s="13"/>
      <c r="J120" s="14"/>
      <c r="K120" s="34"/>
      <c r="L120" s="117" t="str">
        <f t="shared" si="40"/>
        <v/>
      </c>
      <c r="M120" s="118" t="str">
        <f t="shared" si="42"/>
        <v/>
      </c>
      <c r="N120" s="118" t="str">
        <f t="shared" si="38"/>
        <v/>
      </c>
      <c r="O120" s="97" t="str" cm="1">
        <f t="array" ref="O120">_xlfn.IFS(SUM($E120,$G120,$I120)=0,"",$K120&gt;=time_violations,"",SUM($E120,$G120,$I120)&gt;0,SUM($E120,$G120,$I120))</f>
        <v/>
      </c>
      <c r="P120" t="str">
        <f t="shared" si="39"/>
        <v/>
      </c>
      <c r="AF120" s="97" t="str">
        <f t="shared" ca="1" si="36"/>
        <v/>
      </c>
    </row>
    <row r="121" spans="1:32" x14ac:dyDescent="0.25">
      <c r="A121" s="635"/>
      <c r="B121" s="112" t="str" cm="1">
        <f t="array" aca="1" ref="B121" ca="1">IFERROR(_xlfn.IFS(M121="","",K121&gt;=time_violations,0,OR(N121/COUNT(rank)&lt;=percentage_superior,AF121&lt;&gt;""),1),"")</f>
        <v/>
      </c>
      <c r="C121" s="113" t="s">
        <v>1033</v>
      </c>
      <c r="D121" s="113" t="str">
        <f>IF(Entries!W120="","",Entries!W120)</f>
        <v/>
      </c>
      <c r="E121" s="13"/>
      <c r="F121" s="14"/>
      <c r="G121" s="13"/>
      <c r="H121" s="14"/>
      <c r="I121" s="13"/>
      <c r="J121" s="14"/>
      <c r="K121" s="34"/>
      <c r="L121" s="117" t="str">
        <f t="shared" si="40"/>
        <v/>
      </c>
      <c r="M121" s="118" t="str">
        <f t="shared" si="42"/>
        <v/>
      </c>
      <c r="N121" s="118" t="str">
        <f t="shared" si="38"/>
        <v/>
      </c>
      <c r="O121" s="97" t="str" cm="1">
        <f t="array" ref="O121">_xlfn.IFS(SUM($E121,$G121,$I121)=0,"",$K121&gt;=time_violations,"",SUM($E121,$G121,$I121)&gt;0,SUM($E121,$G121,$I121))</f>
        <v/>
      </c>
      <c r="P121" t="str">
        <f t="shared" si="39"/>
        <v/>
      </c>
      <c r="AF121" s="97" t="str">
        <f t="shared" ca="1" si="36"/>
        <v/>
      </c>
    </row>
    <row r="122" spans="1:32" x14ac:dyDescent="0.25">
      <c r="A122" s="635"/>
      <c r="B122" s="112" t="str" cm="1">
        <f t="array" aca="1" ref="B122" ca="1">IFERROR(_xlfn.IFS(M122="","",K122&gt;=time_violations,0,OR(N122/COUNT(rank)&lt;=percentage_superior,AF122&lt;&gt;""),1),"")</f>
        <v/>
      </c>
      <c r="C122" s="113" t="s">
        <v>1041</v>
      </c>
      <c r="D122" s="113" t="str">
        <f>IF(Entries!W121="","",Entries!W121)</f>
        <v/>
      </c>
      <c r="E122" s="13"/>
      <c r="F122" s="14"/>
      <c r="G122" s="13"/>
      <c r="H122" s="14"/>
      <c r="I122" s="13"/>
      <c r="J122" s="14"/>
      <c r="K122" s="34"/>
      <c r="L122" s="117" t="str">
        <f t="shared" si="40"/>
        <v/>
      </c>
      <c r="M122" s="118" t="str">
        <f t="shared" si="42"/>
        <v/>
      </c>
      <c r="N122" s="118" t="str">
        <f t="shared" si="38"/>
        <v/>
      </c>
      <c r="O122" s="97" t="str" cm="1">
        <f t="array" ref="O122">_xlfn.IFS(SUM($E122,$G122,$I122)=0,"",$K122&gt;=time_violations,"",SUM($E122,$G122,$I122)&gt;0,SUM($E122,$G122,$I122))</f>
        <v/>
      </c>
      <c r="P122" t="str">
        <f t="shared" si="39"/>
        <v/>
      </c>
      <c r="AF122" s="97" t="str">
        <f t="shared" ca="1" si="36"/>
        <v/>
      </c>
    </row>
    <row r="123" spans="1:32" x14ac:dyDescent="0.25">
      <c r="A123" s="534"/>
      <c r="B123" s="119" t="str" cm="1">
        <f t="array" aca="1" ref="B123" ca="1">IFERROR(_xlfn.IFS(M123="","",K123&gt;=time_violations,0,OR(N123/COUNT(rank)&lt;=percentage_superior,AF123&lt;&gt;""),1),"")</f>
        <v/>
      </c>
      <c r="C123" s="120" t="s">
        <v>1049</v>
      </c>
      <c r="D123" s="120" t="str">
        <f>IF(Entries!W122="","",Entries!W122)</f>
        <v/>
      </c>
      <c r="E123" s="15"/>
      <c r="F123" s="16"/>
      <c r="G123" s="15"/>
      <c r="H123" s="16"/>
      <c r="I123" s="15"/>
      <c r="J123" s="16"/>
      <c r="K123" s="35"/>
      <c r="L123" s="117" t="str">
        <f t="shared" si="40"/>
        <v/>
      </c>
      <c r="M123" s="118" t="str">
        <f t="shared" si="42"/>
        <v/>
      </c>
      <c r="N123" s="118" t="str">
        <f t="shared" si="38"/>
        <v/>
      </c>
      <c r="O123" s="97" t="str" cm="1">
        <f t="array" ref="O123">_xlfn.IFS(SUM($E123,$G123,$I123)=0,"",$K123&gt;=time_violations,"",SUM($E123,$G123,$I123)&gt;0,SUM($E123,$G123,$I123))</f>
        <v/>
      </c>
      <c r="P123" t="str">
        <f t="shared" si="39"/>
        <v/>
      </c>
      <c r="AF123" s="97" t="str">
        <f t="shared" ca="1" si="36"/>
        <v/>
      </c>
    </row>
    <row r="124" spans="1:32" x14ac:dyDescent="0.25">
      <c r="A124" s="636" t="s">
        <v>55</v>
      </c>
      <c r="B124" s="124" t="str" cm="1">
        <f t="array" aca="1" ref="B124" ca="1">IFERROR(_xlfn.IFS(M124="","",K124&gt;=time_violations,0,OR(N124/COUNT(rank)&lt;=percentage_superior,AF124&lt;&gt;""),1),"")</f>
        <v/>
      </c>
      <c r="C124" s="188" t="s">
        <v>1057</v>
      </c>
      <c r="D124" s="149" t="str">
        <f>IF(Entries!W123="","",Entries!W123)</f>
        <v/>
      </c>
      <c r="E124" s="17"/>
      <c r="F124" s="18"/>
      <c r="G124" s="17"/>
      <c r="H124" s="18"/>
      <c r="I124" s="17"/>
      <c r="J124" s="18"/>
      <c r="K124" s="192"/>
      <c r="L124" s="129" t="str">
        <f t="shared" si="40"/>
        <v/>
      </c>
      <c r="M124" s="130" t="str">
        <f t="shared" si="42"/>
        <v/>
      </c>
      <c r="N124" s="130" t="str">
        <f t="shared" si="38"/>
        <v/>
      </c>
      <c r="O124" s="97" t="str" cm="1">
        <f t="array" ref="O124">_xlfn.IFS(SUM($E124,$G124,$I124)=0,"",$K124&gt;=time_violations,"",SUM($E124,$G124,$I124)&gt;0,SUM($E124,$G124,$I124))</f>
        <v/>
      </c>
      <c r="P124" t="str">
        <f t="shared" si="39"/>
        <v/>
      </c>
      <c r="AF124" s="97" t="str">
        <f t="shared" ca="1" si="36"/>
        <v/>
      </c>
    </row>
    <row r="125" spans="1:32" x14ac:dyDescent="0.25">
      <c r="A125" s="636"/>
      <c r="B125" s="124" t="str" cm="1">
        <f t="array" aca="1" ref="B125" ca="1">IFERROR(_xlfn.IFS(M125="","",K125&gt;=time_violations,0,OR(N125/COUNT(rank)&lt;=percentage_superior,AF125&lt;&gt;""),1),"")</f>
        <v/>
      </c>
      <c r="C125" s="188" t="s">
        <v>1066</v>
      </c>
      <c r="D125" s="149" t="str">
        <f>IF(Entries!W124="","",Entries!W124)</f>
        <v/>
      </c>
      <c r="E125" s="17"/>
      <c r="F125" s="18"/>
      <c r="G125" s="17"/>
      <c r="H125" s="18"/>
      <c r="I125" s="17"/>
      <c r="J125" s="18"/>
      <c r="K125" s="36"/>
      <c r="L125" s="129" t="str">
        <f t="shared" si="40"/>
        <v/>
      </c>
      <c r="M125" s="130" t="str">
        <f t="shared" si="42"/>
        <v/>
      </c>
      <c r="N125" s="130" t="str">
        <f t="shared" si="38"/>
        <v/>
      </c>
      <c r="O125" s="97" t="str" cm="1">
        <f t="array" ref="O125">_xlfn.IFS(SUM($E125,$G125,$I125)=0,"",$K125&gt;=time_violations,"",SUM($E125,$G125,$I125)&gt;0,SUM($E125,$G125,$I125))</f>
        <v/>
      </c>
      <c r="P125" t="str">
        <f t="shared" si="39"/>
        <v/>
      </c>
      <c r="AF125" s="97" t="str">
        <f t="shared" ca="1" si="36"/>
        <v/>
      </c>
    </row>
    <row r="126" spans="1:32" x14ac:dyDescent="0.25">
      <c r="A126" s="636"/>
      <c r="B126" s="124" t="str" cm="1">
        <f t="array" aca="1" ref="B126" ca="1">IFERROR(_xlfn.IFS(M126="","",K126&gt;=time_violations,0,OR(N126/COUNT(rank)&lt;=percentage_superior,AF126&lt;&gt;""),1),"")</f>
        <v/>
      </c>
      <c r="C126" s="188" t="s">
        <v>1074</v>
      </c>
      <c r="D126" s="149" t="str">
        <f>IF(Entries!W125="","",Entries!W125)</f>
        <v/>
      </c>
      <c r="E126" s="17"/>
      <c r="F126" s="18"/>
      <c r="G126" s="17"/>
      <c r="H126" s="18"/>
      <c r="I126" s="17"/>
      <c r="J126" s="18"/>
      <c r="K126" s="36"/>
      <c r="L126" s="129" t="str">
        <f t="shared" si="40"/>
        <v/>
      </c>
      <c r="M126" s="130" t="str">
        <f t="shared" si="42"/>
        <v/>
      </c>
      <c r="N126" s="130" t="str">
        <f t="shared" si="38"/>
        <v/>
      </c>
      <c r="O126" s="97" t="str" cm="1">
        <f t="array" ref="O126">_xlfn.IFS(SUM($E126,$G126,$I126)=0,"",$K126&gt;=time_violations,"",SUM($E126,$G126,$I126)&gt;0,SUM($E126,$G126,$I126))</f>
        <v/>
      </c>
      <c r="P126" t="str">
        <f t="shared" si="39"/>
        <v/>
      </c>
      <c r="AF126" s="97" t="str">
        <f t="shared" ca="1" si="36"/>
        <v/>
      </c>
    </row>
    <row r="127" spans="1:32" x14ac:dyDescent="0.25">
      <c r="A127" s="636"/>
      <c r="B127" s="124" t="str" cm="1">
        <f t="array" aca="1" ref="B127" ca="1">IFERROR(_xlfn.IFS(M127="","",K127&gt;=time_violations,0,OR(N127/COUNT(rank)&lt;=percentage_superior,AF127&lt;&gt;""),1),"")</f>
        <v/>
      </c>
      <c r="C127" s="188" t="s">
        <v>1082</v>
      </c>
      <c r="D127" s="125" t="str">
        <f>IF(Entries!W126="","",Entries!W126)</f>
        <v/>
      </c>
      <c r="E127" s="17"/>
      <c r="F127" s="18"/>
      <c r="G127" s="17"/>
      <c r="H127" s="18"/>
      <c r="I127" s="17"/>
      <c r="J127" s="18"/>
      <c r="K127" s="36"/>
      <c r="L127" s="129" t="str">
        <f t="shared" si="40"/>
        <v/>
      </c>
      <c r="M127" s="130" t="str">
        <f t="shared" si="42"/>
        <v/>
      </c>
      <c r="N127" s="130" t="str">
        <f t="shared" si="38"/>
        <v/>
      </c>
      <c r="O127" s="97" t="str" cm="1">
        <f t="array" ref="O127">_xlfn.IFS(SUM($E127,$G127,$I127)=0,"",$K127&gt;=time_violations,"",SUM($E127,$G127,$I127)&gt;0,SUM($E127,$G127,$I127))</f>
        <v/>
      </c>
      <c r="P127" t="str">
        <f t="shared" si="39"/>
        <v/>
      </c>
      <c r="AF127" s="97" t="str">
        <f t="shared" ca="1" si="36"/>
        <v/>
      </c>
    </row>
    <row r="128" spans="1:32" x14ac:dyDescent="0.25">
      <c r="A128" s="554" t="s">
        <v>56</v>
      </c>
      <c r="B128" s="400" t="str" cm="1">
        <f t="array" aca="1" ref="B128" ca="1">IFERROR(_xlfn.IFS(M128="","",K128&gt;=time_violations,0,OR(N128/COUNT(rank)&lt;=percentage_superior,AF128&lt;&gt;""),1),"")</f>
        <v/>
      </c>
      <c r="C128" s="131" t="s">
        <v>1090</v>
      </c>
      <c r="D128" s="151" t="str">
        <f>IF(Entries!W127="","",Entries!W127)</f>
        <v/>
      </c>
      <c r="E128" s="19"/>
      <c r="F128" s="20"/>
      <c r="G128" s="19"/>
      <c r="H128" s="20"/>
      <c r="I128" s="19"/>
      <c r="J128" s="20"/>
      <c r="K128" s="37"/>
      <c r="L128" s="135" t="str">
        <f t="shared" si="40"/>
        <v/>
      </c>
      <c r="M128" s="133" t="str">
        <f t="shared" si="42"/>
        <v/>
      </c>
      <c r="N128" s="133" t="str">
        <f t="shared" si="38"/>
        <v/>
      </c>
      <c r="O128" s="97" t="str" cm="1">
        <f t="array" ref="O128">_xlfn.IFS(SUM($E128,$G128,$I128)=0,"",$K128&gt;=time_violations,"",SUM($E128,$G128,$I128)&gt;0,SUM($E128,$G128,$I128))</f>
        <v/>
      </c>
      <c r="P128" t="str">
        <f t="shared" si="39"/>
        <v/>
      </c>
      <c r="AF128" s="97" t="str">
        <f t="shared" ca="1" si="36"/>
        <v/>
      </c>
    </row>
    <row r="129" spans="1:32" x14ac:dyDescent="0.25">
      <c r="A129" s="637"/>
      <c r="B129" s="136" t="str" cm="1">
        <f t="array" aca="1" ref="B129" ca="1">IFERROR(_xlfn.IFS(M129="","",K129&gt;=time_violations,0,OR(N129/COUNT(rank)&lt;=percentage_superior,AF129&lt;&gt;""),1),"")</f>
        <v/>
      </c>
      <c r="C129" s="137" t="s">
        <v>1099</v>
      </c>
      <c r="D129" s="137" t="str">
        <f>IF(Entries!W128="","",Entries!W128)</f>
        <v/>
      </c>
      <c r="E129" s="21"/>
      <c r="F129" s="22"/>
      <c r="G129" s="21"/>
      <c r="H129" s="22"/>
      <c r="I129" s="21"/>
      <c r="J129" s="22"/>
      <c r="K129" s="37"/>
      <c r="L129" s="135" t="str">
        <f t="shared" si="40"/>
        <v/>
      </c>
      <c r="M129" s="133" t="str">
        <f t="shared" si="42"/>
        <v/>
      </c>
      <c r="N129" s="133" t="str">
        <f t="shared" si="38"/>
        <v/>
      </c>
      <c r="O129" s="97" t="str" cm="1">
        <f t="array" ref="O129">_xlfn.IFS(SUM($E129,$G129,$I129)=0,"",$K129&gt;=time_violations,"",SUM($E129,$G129,$I129)&gt;0,SUM($E129,$G129,$I129))</f>
        <v/>
      </c>
      <c r="P129" t="str">
        <f t="shared" si="39"/>
        <v/>
      </c>
      <c r="AF129" s="97" t="str">
        <f t="shared" ca="1" si="36"/>
        <v/>
      </c>
    </row>
    <row r="130" spans="1:32" x14ac:dyDescent="0.25">
      <c r="A130" s="637"/>
      <c r="B130" s="136" t="str" cm="1">
        <f t="array" aca="1" ref="B130" ca="1">IFERROR(_xlfn.IFS(M130="","",K130&gt;=time_violations,0,OR(N130/COUNT(rank)&lt;=percentage_superior,AF130&lt;&gt;""),1),"")</f>
        <v/>
      </c>
      <c r="C130" s="137" t="s">
        <v>1107</v>
      </c>
      <c r="D130" s="137" t="str">
        <f>IF(Entries!W129="","",Entries!W129)</f>
        <v/>
      </c>
      <c r="E130" s="21"/>
      <c r="F130" s="22"/>
      <c r="G130" s="21"/>
      <c r="H130" s="22"/>
      <c r="I130" s="21"/>
      <c r="J130" s="22"/>
      <c r="K130" s="37"/>
      <c r="L130" s="135" t="str">
        <f t="shared" si="40"/>
        <v/>
      </c>
      <c r="M130" s="133" t="str">
        <f t="shared" si="42"/>
        <v/>
      </c>
      <c r="N130" s="133" t="str">
        <f t="shared" si="38"/>
        <v/>
      </c>
      <c r="O130" s="97" t="str" cm="1">
        <f t="array" ref="O130">_xlfn.IFS(SUM($E130,$G130,$I130)=0,"",$K130&gt;=time_violations,"",SUM($E130,$G130,$I130)&gt;0,SUM($E130,$G130,$I130))</f>
        <v/>
      </c>
      <c r="P130" t="str">
        <f t="shared" si="39"/>
        <v/>
      </c>
      <c r="AF130" s="97" t="str">
        <f t="shared" ca="1" si="36"/>
        <v/>
      </c>
    </row>
    <row r="131" spans="1:32" x14ac:dyDescent="0.25">
      <c r="A131" s="637"/>
      <c r="B131" s="136" t="str" cm="1">
        <f t="array" aca="1" ref="B131" ca="1">IFERROR(_xlfn.IFS(M131="","",K131&gt;=time_violations,0,OR(N131/COUNT(rank)&lt;=percentage_superior,AF131&lt;&gt;""),1),"")</f>
        <v/>
      </c>
      <c r="C131" s="137" t="s">
        <v>1115</v>
      </c>
      <c r="D131" s="137" t="str">
        <f>IF(Entries!W130="","",Entries!W130)</f>
        <v/>
      </c>
      <c r="E131" s="21"/>
      <c r="F131" s="22"/>
      <c r="G131" s="21"/>
      <c r="H131" s="22"/>
      <c r="I131" s="21"/>
      <c r="J131" s="22"/>
      <c r="K131" s="37"/>
      <c r="L131" s="135" t="str">
        <f t="shared" si="40"/>
        <v/>
      </c>
      <c r="M131" s="133" t="str">
        <f t="shared" si="42"/>
        <v/>
      </c>
      <c r="N131" s="133" t="str">
        <f t="shared" si="38"/>
        <v/>
      </c>
      <c r="O131" s="97" t="str" cm="1">
        <f t="array" ref="O131">_xlfn.IFS(SUM($E131,$G131,$I131)=0,"",$K131&gt;=time_violations,"",SUM($E131,$G131,$I131)&gt;0,SUM($E131,$G131,$I131))</f>
        <v/>
      </c>
      <c r="P131" t="str">
        <f t="shared" si="39"/>
        <v/>
      </c>
      <c r="AF131" s="97" t="str">
        <f t="shared" ca="1" si="36"/>
        <v/>
      </c>
    </row>
  </sheetData>
  <sheetProtection algorithmName="SHA-512" hashValue="xuxEAJgDwH6A/xFAJirHwGjHzdD6PL5GmIpTGy2A8iSRyXT9CzcQWVMnt9ztwHbSjJ8+KcIj7O6hUfIe3sJMYw==" saltValue="NAz+vaeB0tlg95vpZ/Y7fg==" spinCount="100000" sheet="1" objects="1" scenarios="1"/>
  <mergeCells count="42">
    <mergeCell ref="A116:A119"/>
    <mergeCell ref="A120:A123"/>
    <mergeCell ref="A124:A127"/>
    <mergeCell ref="A128:A131"/>
    <mergeCell ref="A92:A95"/>
    <mergeCell ref="A96:A99"/>
    <mergeCell ref="A100:A103"/>
    <mergeCell ref="A104:A107"/>
    <mergeCell ref="A108:A111"/>
    <mergeCell ref="A112:A115"/>
    <mergeCell ref="A24:A27"/>
    <mergeCell ref="A28:A31"/>
    <mergeCell ref="A32:A35"/>
    <mergeCell ref="A36:A39"/>
    <mergeCell ref="A88:A91"/>
    <mergeCell ref="A44:A47"/>
    <mergeCell ref="A48:A51"/>
    <mergeCell ref="A52:A55"/>
    <mergeCell ref="A56:A59"/>
    <mergeCell ref="A60:A63"/>
    <mergeCell ref="A64:A67"/>
    <mergeCell ref="A68:A71"/>
    <mergeCell ref="A72:A75"/>
    <mergeCell ref="A76:A79"/>
    <mergeCell ref="A80:A83"/>
    <mergeCell ref="A84:A87"/>
    <mergeCell ref="A40:A43"/>
    <mergeCell ref="W2:X2"/>
    <mergeCell ref="Y2:Z2"/>
    <mergeCell ref="AB2:AC2"/>
    <mergeCell ref="A4:A7"/>
    <mergeCell ref="A8:A11"/>
    <mergeCell ref="A12:A15"/>
    <mergeCell ref="S14:AC18"/>
    <mergeCell ref="A16:A19"/>
    <mergeCell ref="E2:F2"/>
    <mergeCell ref="G2:H2"/>
    <mergeCell ref="I2:J2"/>
    <mergeCell ref="L2:M2"/>
    <mergeCell ref="R2:T2"/>
    <mergeCell ref="U2:V2"/>
    <mergeCell ref="A20:A23"/>
  </mergeCells>
  <conditionalFormatting sqref="C4">
    <cfRule type="iconSet" priority="4">
      <iconSet iconSet="3Symbols2">
        <cfvo type="percent" val="0"/>
        <cfvo type="percent" val="33"/>
        <cfvo type="percent" val="67"/>
      </iconSet>
    </cfRule>
  </conditionalFormatting>
  <dataValidations count="5">
    <dataValidation type="whole" allowBlank="1" showInputMessage="1" showErrorMessage="1" sqref="I4:I131 G4:G131 E4:E131" xr:uid="{2FCCC0A4-5082-4E8E-A08E-411FAAA1F4A8}">
      <formula1>1</formula1>
      <formula2>total_rank_ie</formula2>
    </dataValidation>
    <dataValidation type="list" allowBlank="1" showInputMessage="1" showErrorMessage="1" sqref="K4:K131" xr:uid="{B2A76C0D-A830-4A31-AB85-55737BED89E7}">
      <formula1>"1,2,3"</formula1>
    </dataValidation>
    <dataValidation type="whole" allowBlank="1" showInputMessage="1" showErrorMessage="1" sqref="Y4:Y11 W4:W11 U4:U11" xr:uid="{760DA69A-F127-429F-9620-842DA56F6230}">
      <formula1>1</formula1>
      <formula2>total_rank_finals</formula2>
    </dataValidation>
    <dataValidation type="whole" allowBlank="1" showInputMessage="1" showErrorMessage="1" sqref="V4:V11 X4:X11 F4:F131 J4:J131 H4:H131 Z4:Z11" xr:uid="{EF395738-D35E-42EB-BD5B-A43D015115ED}">
      <formula1>0</formula1>
      <formula2>total_score_ie</formula2>
    </dataValidation>
    <dataValidation type="whole" operator="equal" allowBlank="1" showInputMessage="1" showErrorMessage="1" sqref="AA4:AA11" xr:uid="{BB5F205B-4D2A-744D-8B52-5803C913F878}">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889304EF-CE23-644A-A0D7-A5BF3196AC20}">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592B2-8A9F-4187-BBFE-F8B9E56A93ED}">
  <sheetPr>
    <tabColor theme="4"/>
  </sheetPr>
  <dimension ref="A2:AF131"/>
  <sheetViews>
    <sheetView showGridLines="0" showRowColHeaders="0" topLeftCell="A2" zoomScale="140" zoomScaleNormal="140" workbookViewId="0">
      <pane ySplit="2" topLeftCell="A4" activePane="bottomLeft" state="frozen"/>
      <selection activeCell="A2" sqref="A2"/>
      <selection pane="bottomLeft" activeCell="AB4" sqref="AB4:AB11"/>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5" bestFit="1" customWidth="1"/>
    <col min="12" max="12" width="5.125" bestFit="1" customWidth="1"/>
    <col min="13" max="13" width="5.375" bestFit="1" customWidth="1"/>
    <col min="14" max="14" width="5.125" bestFit="1" customWidth="1"/>
    <col min="15" max="16" width="5.125" hidden="1" customWidth="1"/>
    <col min="17" max="17" width="5.125" customWidth="1"/>
    <col min="18" max="18" width="7.625" bestFit="1" customWidth="1"/>
    <col min="19" max="19" width="5.125" bestFit="1" customWidth="1"/>
    <col min="20" max="20" width="5.375" bestFit="1" customWidth="1"/>
    <col min="21" max="21" width="5.125" bestFit="1" customWidth="1"/>
    <col min="22" max="22" width="5.375" bestFit="1" customWidth="1"/>
    <col min="23" max="23" width="5.125" bestFit="1" customWidth="1"/>
    <col min="24" max="24" width="5.375" bestFit="1" customWidth="1"/>
    <col min="25" max="25" width="5.125" bestFit="1" customWidth="1"/>
    <col min="26" max="26" width="5.375" bestFit="1" customWidth="1"/>
    <col min="27" max="27" width="9.5" bestFit="1" customWidth="1"/>
    <col min="28" max="28" width="5.125" bestFit="1" customWidth="1"/>
    <col min="29" max="29" width="5.375" bestFit="1" customWidth="1"/>
    <col min="30" max="30" width="5.125" bestFit="1" customWidth="1"/>
    <col min="31" max="32" width="5.125" customWidth="1"/>
    <col min="33" max="16384" width="8.625" hidden="1"/>
  </cols>
  <sheetData>
    <row r="2" spans="1:32" x14ac:dyDescent="0.25">
      <c r="A2" s="46"/>
      <c r="B2" s="47"/>
      <c r="C2" s="46"/>
      <c r="D2" s="48"/>
      <c r="E2" s="629" t="s">
        <v>1136</v>
      </c>
      <c r="F2" s="628"/>
      <c r="G2" s="627" t="s">
        <v>1137</v>
      </c>
      <c r="H2" s="628"/>
      <c r="I2" s="627" t="s">
        <v>1138</v>
      </c>
      <c r="J2" s="628"/>
      <c r="K2" s="49" t="s">
        <v>1139</v>
      </c>
      <c r="L2" s="627" t="s">
        <v>1130</v>
      </c>
      <c r="M2" s="628"/>
      <c r="N2" s="50"/>
      <c r="R2" s="627" t="s">
        <v>1140</v>
      </c>
      <c r="S2" s="629"/>
      <c r="T2" s="628"/>
      <c r="U2" s="629" t="s">
        <v>1141</v>
      </c>
      <c r="V2" s="628"/>
      <c r="W2" s="627" t="s">
        <v>1142</v>
      </c>
      <c r="X2" s="628"/>
      <c r="Y2" s="627" t="s">
        <v>1143</v>
      </c>
      <c r="Z2" s="628"/>
      <c r="AA2" s="305" t="s">
        <v>1139</v>
      </c>
      <c r="AB2" s="627" t="s">
        <v>1130</v>
      </c>
      <c r="AC2" s="628"/>
      <c r="AD2" s="50"/>
    </row>
    <row r="3" spans="1:32" ht="16.350000000000001" customHeight="1" thickBot="1" x14ac:dyDescent="0.3">
      <c r="A3" s="51"/>
      <c r="B3" s="52"/>
      <c r="C3" s="187" t="s">
        <v>62</v>
      </c>
      <c r="D3" s="53" t="s">
        <v>22</v>
      </c>
      <c r="E3" s="60" t="s">
        <v>1131</v>
      </c>
      <c r="F3" s="55" t="s">
        <v>1144</v>
      </c>
      <c r="G3" s="54" t="s">
        <v>1131</v>
      </c>
      <c r="H3" s="55" t="s">
        <v>1144</v>
      </c>
      <c r="I3" s="54" t="s">
        <v>1131</v>
      </c>
      <c r="J3" s="55" t="s">
        <v>1144</v>
      </c>
      <c r="K3" s="56" t="s">
        <v>1145</v>
      </c>
      <c r="L3" s="54" t="s">
        <v>1131</v>
      </c>
      <c r="M3" s="55" t="s">
        <v>1144</v>
      </c>
      <c r="N3" s="57" t="s">
        <v>1135</v>
      </c>
      <c r="O3" s="58"/>
      <c r="P3" s="58"/>
      <c r="Q3" s="58"/>
      <c r="R3" s="59" t="s">
        <v>62</v>
      </c>
      <c r="S3" s="60" t="s">
        <v>1131</v>
      </c>
      <c r="T3" s="55" t="s">
        <v>1144</v>
      </c>
      <c r="U3" s="60" t="s">
        <v>1131</v>
      </c>
      <c r="V3" s="55" t="s">
        <v>1144</v>
      </c>
      <c r="W3" s="54" t="s">
        <v>1131</v>
      </c>
      <c r="X3" s="55" t="s">
        <v>1144</v>
      </c>
      <c r="Y3" s="54" t="s">
        <v>1131</v>
      </c>
      <c r="Z3" s="55" t="s">
        <v>1144</v>
      </c>
      <c r="AA3" s="306" t="s">
        <v>1145</v>
      </c>
      <c r="AB3" s="54" t="s">
        <v>1131</v>
      </c>
      <c r="AC3" s="55" t="s">
        <v>1144</v>
      </c>
      <c r="AD3" s="57" t="s">
        <v>1135</v>
      </c>
      <c r="AE3" s="58"/>
    </row>
    <row r="4" spans="1:32" ht="15.6" customHeight="1" x14ac:dyDescent="0.25">
      <c r="A4" s="489" t="s">
        <v>25</v>
      </c>
      <c r="B4" s="61" t="str" cm="1">
        <f t="array" aca="1" ref="B4" ca="1">IFERROR(_xlfn.IFS(M4="","",K4&gt;=time_violations,0,OR(N4/COUNT(rank)&lt;=percentage_superior,AF4&lt;&gt;""),1),"")</f>
        <v/>
      </c>
      <c r="C4" s="62" t="s">
        <v>68</v>
      </c>
      <c r="D4" s="62" t="str">
        <f>IF(Entries!AC3="","",Entries!AC3)</f>
        <v/>
      </c>
      <c r="E4" s="1"/>
      <c r="F4" s="2"/>
      <c r="G4" s="1"/>
      <c r="H4" s="2"/>
      <c r="I4" s="1"/>
      <c r="J4" s="2"/>
      <c r="K4" s="42"/>
      <c r="L4" s="65" t="str">
        <f>IF(SUM($E4,$G4,$I4)=0,"",SUM($E4,$G4,$I4))</f>
        <v/>
      </c>
      <c r="M4" s="64" t="str">
        <f>IF(SUM(F4,H4,J4)&gt;0,SUM(F4,H4,J4),"")</f>
        <v/>
      </c>
      <c r="N4" s="66" t="str">
        <f t="shared" ref="N4:N35" si="0">IFERROR(_xlfn.RANK.EQ($O4, rank,1) + COUNTIFS(rank, $O4,score, "&gt;" &amp;M4),"")</f>
        <v/>
      </c>
      <c r="O4" s="97" t="str" cm="1">
        <f t="array" ref="O4">_xlfn.IFS(SUM($E4,$G4,$I4)=0,"",$K4&gt;=time_violations,"",SUM($E4,$G4,$I4)&gt;0,SUM($E4,$G4,$I4))</f>
        <v/>
      </c>
      <c r="P4" t="str">
        <f t="shared" ref="P4:P35" si="1">IF(K4="","",K4*penalty_points-penalty_points)</f>
        <v/>
      </c>
      <c r="Q4" s="67" t="str">
        <f>IFERROR(SMALL(place,ROWS(R$4:R4)),"empty")</f>
        <v>empty</v>
      </c>
      <c r="R4" s="68" t="str" cm="1">
        <f t="array" aca="1" ref="R4:R12" ca="1">IFERROR(_xlfn.XLOOKUP(Q4:Q12&amp;"-"&amp;COUNTIF(OFFSET(Q4,0,0,_xlfn.SEQUENCE(ROWS(Q4:Q12))),Q4:Q12),place&amp;"-"&amp;COUNTIF(OFFSET(N4,0,0,_xlfn.SEQUENCE(ROWS(place))),place),number),"")</f>
        <v/>
      </c>
      <c r="S4" s="69" t="str">
        <f t="shared" ref="S4" ca="1" si="2">IFERROR(VLOOKUP($R4,data,10,FALSE),"")</f>
        <v/>
      </c>
      <c r="T4" s="70" t="str">
        <f t="shared" ref="T4" ca="1" si="3">IFERROR(VLOOKUP($R4,data,11,FALSE),"")</f>
        <v/>
      </c>
      <c r="U4" s="23"/>
      <c r="V4" s="24"/>
      <c r="W4" s="25"/>
      <c r="X4" s="24"/>
      <c r="Y4" s="25"/>
      <c r="Z4" s="24"/>
      <c r="AA4" s="307"/>
      <c r="AB4" s="68" t="str">
        <f>IF(SUM($U4,$W4,$Y4)=0,"",SUM($U4,$W4,$Y4))</f>
        <v/>
      </c>
      <c r="AC4" s="70" t="str">
        <f>IF(SUM(V4,X4,Z4)&gt;0,SUM(V4,X4,Z4),"")</f>
        <v/>
      </c>
      <c r="AD4" s="70" t="str">
        <f ca="1">IFERROR(_xlfn.RANK.EQ($AE4,$AE$4:$AE$11,1)+COUNTIFS($AE$4:$AE$11,$AE4,$AC$4:$AC$11,"&gt;"&amp;$AC4)+COUNTIFS($AE$4:$AE$11,$AE4,$AC$4:$AC$11,$AC4,$T$4:$T$11,"&gt;"&amp;$T4)+COUNTIFS($AE$4:$AE$11,$AE4,$AC$4:$AC$11,$AC4,$T$4:$T$11,$T4,$S$4:$S$11,"&lt;"&amp;$S4),"")</f>
        <v/>
      </c>
      <c r="AE4" t="str" cm="1">
        <f t="array" ref="AE4">IFERROR(_xlfn.IFS(SUM($U4,$W4,$Y4)=0,"",$AA4=1,"",SUM($U4,$W4,$Y4)&lt;&gt;0,SUM($U4,$W4,$Y4)),"")</f>
        <v/>
      </c>
      <c r="AF4" s="97" t="str">
        <f ca="1">IFERROR(VLOOKUP(C4,$R$4:$AD$11,11,FALSE),"")</f>
        <v/>
      </c>
    </row>
    <row r="5" spans="1:32" ht="15.6" customHeight="1" x14ac:dyDescent="0.25">
      <c r="A5" s="490"/>
      <c r="B5" s="71" t="str" cm="1">
        <f t="array" aca="1" ref="B5" ca="1">IFERROR(_xlfn.IFS(M5="","",K5&gt;=time_violations,0,OR(N5/COUNT(rank)&lt;=percentage_superior,AF5&lt;&gt;""),1),"")</f>
        <v/>
      </c>
      <c r="C5" s="72" t="s">
        <v>77</v>
      </c>
      <c r="D5" s="72" t="str">
        <f>IF(Entries!AC4="","",Entries!AC4)</f>
        <v/>
      </c>
      <c r="E5" s="3"/>
      <c r="F5" s="4"/>
      <c r="G5" s="3"/>
      <c r="H5" s="4"/>
      <c r="I5" s="3"/>
      <c r="J5" s="4"/>
      <c r="K5" s="29"/>
      <c r="L5" s="65" t="str">
        <f t="shared" ref="L5:L35" si="4">IF(SUM($E5,$G5,$I5)=0,"",SUM($E5,$G5,$I5))</f>
        <v/>
      </c>
      <c r="M5" s="64" t="str">
        <f t="shared" ref="M5:M10" si="5">IF(SUM(F5,H5,J5)&gt;0,SUM(F5,H5,J5),"")</f>
        <v/>
      </c>
      <c r="N5" s="66" t="str">
        <f t="shared" si="0"/>
        <v/>
      </c>
      <c r="O5" s="97" t="str" cm="1">
        <f t="array" ref="O5">_xlfn.IFS(SUM($E5,$G5,$I5)=0,"",$K5&gt;=time_violations,"",SUM($E5,$G5,$I5)&gt;0,SUM($E5,$G5,$I5))</f>
        <v/>
      </c>
      <c r="P5" t="str">
        <f t="shared" si="1"/>
        <v/>
      </c>
      <c r="Q5" s="67" t="str">
        <f>IFERROR(SMALL(place,ROWS(R$4:R5)),"empty")</f>
        <v>empty</v>
      </c>
      <c r="R5" s="75" t="str">
        <f ca="1"/>
        <v/>
      </c>
      <c r="S5" s="76" t="str">
        <f t="shared" ref="S5" ca="1" si="6">IFERROR(VLOOKUP($R5,data,10,FALSE),"")</f>
        <v/>
      </c>
      <c r="T5" s="70" t="str">
        <f t="shared" ref="T5" ca="1" si="7">IFERROR(VLOOKUP($R5,data,11,FALSE),"")</f>
        <v/>
      </c>
      <c r="U5" s="26"/>
      <c r="V5" s="27"/>
      <c r="W5" s="28"/>
      <c r="X5" s="27"/>
      <c r="Y5" s="28"/>
      <c r="Z5" s="27"/>
      <c r="AA5" s="308"/>
      <c r="AB5" s="68" t="str">
        <f t="shared" ref="AB5:AB11" si="8">IF(SUM($U5,$W5,$Y5)=0,"",SUM($U5,$W5,$Y5))</f>
        <v/>
      </c>
      <c r="AC5" s="70" t="str">
        <f t="shared" ref="AC5:AC11" si="9">IF(SUM(V5,X5,Z5)&gt;0,SUM(V5,X5,Z5),"")</f>
        <v/>
      </c>
      <c r="AD5" s="70" t="str">
        <f t="shared" ref="AD5:AD11" ca="1" si="10">IFERROR(_xlfn.RANK.EQ($AE5,$AE$4:$AE$11,1)+COUNTIFS($AE$4:$AE$11,$AE5,$AC$4:$AC$11,"&gt;"&amp;$AC5)+COUNTIFS($AE$4:$AE$11,$AE5,$AC$4:$AC$11,$AC5,$T$4:$T$11,"&gt;"&amp;$T5)+COUNTIFS($AE$4:$AE$11,$AE5,$AC$4:$AC$11,$AC5,$T$4:$T$11,$T5,$S$4:$S$11,"&lt;"&amp;$S5),"")</f>
        <v/>
      </c>
      <c r="AE5" t="str" cm="1">
        <f t="array" ref="AE5">IFERROR(_xlfn.IFS(SUM($U5,$W5,$Y5)=0,"",$AA5=1,"",SUM($U5,$W5,$Y5)&lt;&gt;0,SUM($U5,$W5,$Y5)),"")</f>
        <v/>
      </c>
      <c r="AF5" s="97" t="str">
        <f t="shared" ref="AF5:AF68" ca="1" si="11">IFERROR(VLOOKUP(C5,$R$4:$AD$11,11,FALSE),"")</f>
        <v/>
      </c>
    </row>
    <row r="6" spans="1:32" ht="15.6" customHeight="1" x14ac:dyDescent="0.25">
      <c r="A6" s="490"/>
      <c r="B6" s="71" t="str" cm="1">
        <f t="array" aca="1" ref="B6" ca="1">IFERROR(_xlfn.IFS(M6="","",K6&gt;=time_violations,0,OR(N6/COUNT(rank)&lt;=percentage_superior,AF6&lt;&gt;""),1),"")</f>
        <v/>
      </c>
      <c r="C6" s="72" t="s">
        <v>85</v>
      </c>
      <c r="D6" s="72" t="str">
        <f>IF(Entries!AC5="","",Entries!AC5)</f>
        <v/>
      </c>
      <c r="E6" s="3"/>
      <c r="F6" s="4"/>
      <c r="G6" s="3"/>
      <c r="H6" s="4"/>
      <c r="I6" s="3"/>
      <c r="J6" s="4"/>
      <c r="K6" s="29"/>
      <c r="L6" s="65" t="str">
        <f t="shared" si="4"/>
        <v/>
      </c>
      <c r="M6" s="64" t="str">
        <f t="shared" si="5"/>
        <v/>
      </c>
      <c r="N6" s="66" t="str">
        <f t="shared" si="0"/>
        <v/>
      </c>
      <c r="O6" s="97" t="str" cm="1">
        <f t="array" ref="O6">_xlfn.IFS(SUM($E6,$G6,$I6)=0,"",$K6&gt;=time_violations,"",SUM($E6,$G6,$I6)&gt;0,SUM($E6,$G6,$I6))</f>
        <v/>
      </c>
      <c r="P6" t="str">
        <f t="shared" si="1"/>
        <v/>
      </c>
      <c r="Q6" s="67" t="str">
        <f>IFERROR(SMALL(place,ROWS(R$4:R6)),"empty")</f>
        <v>empty</v>
      </c>
      <c r="R6" s="75" t="str">
        <f ca="1"/>
        <v/>
      </c>
      <c r="S6" s="76" t="str">
        <f t="shared" ref="S6" ca="1" si="12">IFERROR(VLOOKUP($R6,data,10,FALSE),"")</f>
        <v/>
      </c>
      <c r="T6" s="70" t="str">
        <f t="shared" ref="T6" ca="1" si="13">IFERROR(VLOOKUP($R6,data,11,FALSE),"")</f>
        <v/>
      </c>
      <c r="U6" s="26"/>
      <c r="V6" s="27"/>
      <c r="W6" s="28"/>
      <c r="X6" s="27"/>
      <c r="Y6" s="28"/>
      <c r="Z6" s="27"/>
      <c r="AA6" s="308"/>
      <c r="AB6" s="68" t="str">
        <f t="shared" si="8"/>
        <v/>
      </c>
      <c r="AC6" s="70" t="str">
        <f t="shared" si="9"/>
        <v/>
      </c>
      <c r="AD6" s="70" t="str">
        <f t="shared" ca="1" si="10"/>
        <v/>
      </c>
      <c r="AE6" t="str" cm="1">
        <f t="array" ref="AE6">IFERROR(_xlfn.IFS(SUM($U6,$W6,$Y6)=0,"",$AA6=1,"",SUM($U6,$W6,$Y6)&lt;&gt;0,SUM($U6,$W6,$Y6)),"")</f>
        <v/>
      </c>
      <c r="AF6" s="97" t="str">
        <f t="shared" ca="1" si="11"/>
        <v/>
      </c>
    </row>
    <row r="7" spans="1:32" ht="15.6" customHeight="1" x14ac:dyDescent="0.25">
      <c r="A7" s="491"/>
      <c r="B7" s="71" t="str" cm="1">
        <f t="array" aca="1" ref="B7" ca="1">IFERROR(_xlfn.IFS(M7="","",K7&gt;=time_violations,0,OR(N7/COUNT(rank)&lt;=percentage_superior,AF7&lt;&gt;""),1),"")</f>
        <v/>
      </c>
      <c r="C7" s="72" t="s">
        <v>93</v>
      </c>
      <c r="D7" s="72" t="str">
        <f>IF(Entries!AC6="","",Entries!AC6)</f>
        <v/>
      </c>
      <c r="E7" s="3"/>
      <c r="F7" s="4"/>
      <c r="G7" s="3"/>
      <c r="H7" s="4"/>
      <c r="I7" s="3"/>
      <c r="J7" s="4"/>
      <c r="K7" s="29"/>
      <c r="L7" s="65" t="str">
        <f t="shared" si="4"/>
        <v/>
      </c>
      <c r="M7" s="64" t="str">
        <f t="shared" si="5"/>
        <v/>
      </c>
      <c r="N7" s="66" t="str">
        <f t="shared" si="0"/>
        <v/>
      </c>
      <c r="O7" s="97" t="str" cm="1">
        <f t="array" ref="O7">_xlfn.IFS(SUM($E7,$G7,$I7)=0,"",$K7&gt;=time_violations,"",SUM($E7,$G7,$I7)&gt;0,SUM($E7,$G7,$I7))</f>
        <v/>
      </c>
      <c r="P7" t="str">
        <f t="shared" si="1"/>
        <v/>
      </c>
      <c r="Q7" s="67" t="str">
        <f>IFERROR(SMALL(place,ROWS(R$4:R7)),"empty")</f>
        <v>empty</v>
      </c>
      <c r="R7" s="75" t="str">
        <f ca="1"/>
        <v/>
      </c>
      <c r="S7" s="76" t="str">
        <f t="shared" ref="S7" ca="1" si="14">IFERROR(VLOOKUP($R7,data,10,FALSE),"")</f>
        <v/>
      </c>
      <c r="T7" s="70" t="str">
        <f t="shared" ref="T7" ca="1" si="15">IFERROR(VLOOKUP($R7,data,11,FALSE),"")</f>
        <v/>
      </c>
      <c r="U7" s="26"/>
      <c r="V7" s="27"/>
      <c r="W7" s="28"/>
      <c r="X7" s="27"/>
      <c r="Y7" s="28"/>
      <c r="Z7" s="27"/>
      <c r="AA7" s="308"/>
      <c r="AB7" s="68" t="str">
        <f t="shared" si="8"/>
        <v/>
      </c>
      <c r="AC7" s="70" t="str">
        <f t="shared" si="9"/>
        <v/>
      </c>
      <c r="AD7" s="70" t="str">
        <f t="shared" ca="1" si="10"/>
        <v/>
      </c>
      <c r="AE7" t="str" cm="1">
        <f t="array" ref="AE7">IFERROR(_xlfn.IFS(SUM($U7,$W7,$Y7)=0,"",$AA7=1,"",SUM($U7,$W7,$Y7)&lt;&gt;0,SUM($U7,$W7,$Y7)),"")</f>
        <v/>
      </c>
      <c r="AF7" s="97" t="str">
        <f t="shared" ca="1" si="11"/>
        <v/>
      </c>
    </row>
    <row r="8" spans="1:32" ht="15.6" customHeight="1" x14ac:dyDescent="0.25">
      <c r="A8" s="498" t="s">
        <v>26</v>
      </c>
      <c r="B8" s="77" t="str" cm="1">
        <f t="array" aca="1" ref="B8" ca="1">IFERROR(_xlfn.IFS(M8="","",K8&gt;=time_violations,0,OR(N8/COUNT(rank)&lt;=percentage_superior,AF8&lt;&gt;""),1),"")</f>
        <v/>
      </c>
      <c r="C8" s="78" t="s">
        <v>101</v>
      </c>
      <c r="D8" s="78" t="str">
        <f>IF(Entries!AC7="","",Entries!AC7)</f>
        <v/>
      </c>
      <c r="E8" s="5"/>
      <c r="F8" s="6"/>
      <c r="G8" s="5"/>
      <c r="H8" s="6"/>
      <c r="I8" s="5"/>
      <c r="J8" s="6"/>
      <c r="K8" s="30"/>
      <c r="L8" s="82" t="str">
        <f t="shared" si="4"/>
        <v/>
      </c>
      <c r="M8" s="83" t="str">
        <f t="shared" si="5"/>
        <v/>
      </c>
      <c r="N8" s="84" t="str">
        <f t="shared" si="0"/>
        <v/>
      </c>
      <c r="O8" s="97" t="str" cm="1">
        <f t="array" ref="O8">_xlfn.IFS(SUM($E8,$G8,$I8)=0,"",$K8&gt;=time_violations,"",SUM($E8,$G8,$I8)&gt;0,SUM($E8,$G8,$I8))</f>
        <v/>
      </c>
      <c r="P8" t="str">
        <f t="shared" si="1"/>
        <v/>
      </c>
      <c r="Q8" s="67" t="str">
        <f>IFERROR(SMALL(place,ROWS(R$4:R8)),"empty")</f>
        <v>empty</v>
      </c>
      <c r="R8" s="75" t="str">
        <f ca="1"/>
        <v/>
      </c>
      <c r="S8" s="76" t="str">
        <f t="shared" ref="S8" ca="1" si="16">IFERROR(VLOOKUP($R8,data,10,FALSE),"")</f>
        <v/>
      </c>
      <c r="T8" s="70" t="str">
        <f t="shared" ref="T8" ca="1" si="17">IFERROR(VLOOKUP($R8,data,11,FALSE),"")</f>
        <v/>
      </c>
      <c r="U8" s="26"/>
      <c r="V8" s="27"/>
      <c r="W8" s="28"/>
      <c r="X8" s="27"/>
      <c r="Y8" s="28"/>
      <c r="Z8" s="27"/>
      <c r="AA8" s="308"/>
      <c r="AB8" s="68" t="str">
        <f t="shared" si="8"/>
        <v/>
      </c>
      <c r="AC8" s="70" t="str">
        <f t="shared" si="9"/>
        <v/>
      </c>
      <c r="AD8" s="70" t="str">
        <f t="shared" ca="1" si="10"/>
        <v/>
      </c>
      <c r="AE8" t="str" cm="1">
        <f t="array" ref="AE8">IFERROR(_xlfn.IFS(SUM($U8,$W8,$Y8)=0,"",$AA8=1,"",SUM($U8,$W8,$Y8)&lt;&gt;0,SUM($U8,$W8,$Y8)),"")</f>
        <v/>
      </c>
      <c r="AF8" s="97" t="str">
        <f t="shared" ca="1" si="11"/>
        <v/>
      </c>
    </row>
    <row r="9" spans="1:32" ht="15.6" customHeight="1" x14ac:dyDescent="0.25">
      <c r="A9" s="499"/>
      <c r="B9" s="77" t="str" cm="1">
        <f t="array" aca="1" ref="B9" ca="1">IFERROR(_xlfn.IFS(M9="","",K9&gt;=time_violations,0,OR(N9/COUNT(rank)&lt;=percentage_superior,AF9&lt;&gt;""),1),"")</f>
        <v/>
      </c>
      <c r="C9" s="78" t="s">
        <v>110</v>
      </c>
      <c r="D9" s="78" t="str">
        <f>IF(Entries!AC8="","",Entries!AC8)</f>
        <v/>
      </c>
      <c r="E9" s="5"/>
      <c r="F9" s="6"/>
      <c r="G9" s="5"/>
      <c r="H9" s="6"/>
      <c r="I9" s="5"/>
      <c r="J9" s="6"/>
      <c r="K9" s="30"/>
      <c r="L9" s="82" t="str">
        <f t="shared" si="4"/>
        <v/>
      </c>
      <c r="M9" s="83" t="str">
        <f t="shared" si="5"/>
        <v/>
      </c>
      <c r="N9" s="84" t="str">
        <f t="shared" si="0"/>
        <v/>
      </c>
      <c r="O9" s="97" t="str" cm="1">
        <f t="array" ref="O9">_xlfn.IFS(SUM($E9,$G9,$I9)=0,"",$K9&gt;=time_violations,"",SUM($E9,$G9,$I9)&gt;0,SUM($E9,$G9,$I9))</f>
        <v/>
      </c>
      <c r="P9" t="str">
        <f t="shared" si="1"/>
        <v/>
      </c>
      <c r="Q9" s="67" t="str">
        <f>IFERROR(SMALL(place,ROWS(R$4:R9)),"empty")</f>
        <v>empty</v>
      </c>
      <c r="R9" s="75" t="str">
        <f ca="1"/>
        <v/>
      </c>
      <c r="S9" s="76" t="str">
        <f t="shared" ref="S9" ca="1" si="18">IFERROR(VLOOKUP($R9,data,10,FALSE),"")</f>
        <v/>
      </c>
      <c r="T9" s="70" t="str">
        <f t="shared" ref="T9" ca="1" si="19">IFERROR(VLOOKUP($R9,data,11,FALSE),"")</f>
        <v/>
      </c>
      <c r="U9" s="26"/>
      <c r="V9" s="27"/>
      <c r="W9" s="28"/>
      <c r="X9" s="27"/>
      <c r="Y9" s="28"/>
      <c r="Z9" s="27"/>
      <c r="AA9" s="308"/>
      <c r="AB9" s="68" t="str">
        <f t="shared" si="8"/>
        <v/>
      </c>
      <c r="AC9" s="70" t="str">
        <f t="shared" si="9"/>
        <v/>
      </c>
      <c r="AD9" s="70" t="str">
        <f t="shared" ca="1" si="10"/>
        <v/>
      </c>
      <c r="AE9" t="str" cm="1">
        <f t="array" ref="AE9">IFERROR(_xlfn.IFS(SUM($U9,$W9,$Y9)=0,"",$AA9=1,"",SUM($U9,$W9,$Y9)&lt;&gt;0,SUM($U9,$W9,$Y9)),"")</f>
        <v/>
      </c>
      <c r="AF9" s="97" t="str">
        <f t="shared" ca="1" si="11"/>
        <v/>
      </c>
    </row>
    <row r="10" spans="1:32" ht="15.6" customHeight="1" x14ac:dyDescent="0.25">
      <c r="A10" s="499"/>
      <c r="B10" s="77" t="str" cm="1">
        <f t="array" aca="1" ref="B10" ca="1">IFERROR(_xlfn.IFS(M10="","",K10&gt;=time_violations,0,OR(N10/COUNT(rank)&lt;=percentage_superior,AF10&lt;&gt;""),1),"")</f>
        <v/>
      </c>
      <c r="C10" s="78" t="s">
        <v>118</v>
      </c>
      <c r="D10" s="78" t="str">
        <f>IF(Entries!AC9="","",Entries!AC9)</f>
        <v/>
      </c>
      <c r="E10" s="5"/>
      <c r="F10" s="6"/>
      <c r="G10" s="5"/>
      <c r="H10" s="6"/>
      <c r="I10" s="5"/>
      <c r="J10" s="6"/>
      <c r="K10" s="30"/>
      <c r="L10" s="82" t="str">
        <f t="shared" si="4"/>
        <v/>
      </c>
      <c r="M10" s="83" t="str">
        <f t="shared" si="5"/>
        <v/>
      </c>
      <c r="N10" s="84" t="str">
        <f t="shared" si="0"/>
        <v/>
      </c>
      <c r="O10" s="97" t="str" cm="1">
        <f t="array" ref="O10">_xlfn.IFS(SUM($E10,$G10,$I10)=0,"",$K10&gt;=time_violations,"",SUM($E10,$G10,$I10)&gt;0,SUM($E10,$G10,$I10))</f>
        <v/>
      </c>
      <c r="P10" t="str">
        <f t="shared" si="1"/>
        <v/>
      </c>
      <c r="Q10" s="67" t="str">
        <f>IFERROR(SMALL(place,ROWS(R$4:R10)),"empty")</f>
        <v>empty</v>
      </c>
      <c r="R10" s="75" t="str">
        <f ca="1"/>
        <v/>
      </c>
      <c r="S10" s="76" t="str">
        <f t="shared" ref="S10" ca="1" si="20">IFERROR(VLOOKUP($R10,data,10,FALSE),"")</f>
        <v/>
      </c>
      <c r="T10" s="70" t="str">
        <f t="shared" ref="T10" ca="1" si="21">IFERROR(VLOOKUP($R10,data,11,FALSE),"")</f>
        <v/>
      </c>
      <c r="U10" s="26"/>
      <c r="V10" s="27"/>
      <c r="W10" s="28"/>
      <c r="X10" s="27"/>
      <c r="Y10" s="28"/>
      <c r="Z10" s="27"/>
      <c r="AA10" s="308"/>
      <c r="AB10" s="68" t="str">
        <f t="shared" si="8"/>
        <v/>
      </c>
      <c r="AC10" s="70" t="str">
        <f t="shared" si="9"/>
        <v/>
      </c>
      <c r="AD10" s="70" t="str">
        <f t="shared" ca="1" si="10"/>
        <v/>
      </c>
      <c r="AE10" t="str" cm="1">
        <f t="array" ref="AE10">IFERROR(_xlfn.IFS(SUM($U10,$W10,$Y10)=0,"",$AA10=1,"",SUM($U10,$W10,$Y10)&lt;&gt;0,SUM($U10,$W10,$Y10)),"")</f>
        <v/>
      </c>
      <c r="AF10" s="97" t="str">
        <f t="shared" ca="1" si="11"/>
        <v/>
      </c>
    </row>
    <row r="11" spans="1:32" ht="15.6" customHeight="1" x14ac:dyDescent="0.25">
      <c r="A11" s="500"/>
      <c r="B11" s="77" t="str" cm="1">
        <f t="array" aca="1" ref="B11" ca="1">IFERROR(_xlfn.IFS(M11="","",K11&gt;=time_violations,0,OR(N11/COUNT(rank)&lt;=percentage_superior,AF11&lt;&gt;""),1),"")</f>
        <v/>
      </c>
      <c r="C11" s="78" t="s">
        <v>126</v>
      </c>
      <c r="D11" s="78" t="str">
        <f>IF(Entries!AC10="","",Entries!AC10)</f>
        <v/>
      </c>
      <c r="E11" s="5"/>
      <c r="F11" s="6"/>
      <c r="G11" s="5"/>
      <c r="H11" s="6"/>
      <c r="I11" s="5"/>
      <c r="J11" s="6"/>
      <c r="K11" s="30"/>
      <c r="L11" s="82" t="str">
        <f t="shared" si="4"/>
        <v/>
      </c>
      <c r="M11" s="83" t="str">
        <f>IF(SUM(F11,H11,J11)&gt;0,SUM(F11,H11,J11),"")</f>
        <v/>
      </c>
      <c r="N11" s="84" t="str">
        <f t="shared" si="0"/>
        <v/>
      </c>
      <c r="O11" s="97" t="str" cm="1">
        <f t="array" ref="O11">_xlfn.IFS(SUM($E11,$G11,$I11)=0,"",$K11&gt;=time_violations,"",SUM($E11,$G11,$I11)&gt;0,SUM($E11,$G11,$I11))</f>
        <v/>
      </c>
      <c r="P11" t="str">
        <f t="shared" si="1"/>
        <v/>
      </c>
      <c r="Q11" s="67" t="str">
        <f>IFERROR(SMALL(place,ROWS(R$4:R11)),"empty")</f>
        <v>empty</v>
      </c>
      <c r="R11" s="75" t="str">
        <f ca="1"/>
        <v/>
      </c>
      <c r="S11" s="85" t="str">
        <f t="shared" ref="S11" ca="1" si="22">IFERROR(VLOOKUP($R11,data,10,FALSE),"")</f>
        <v/>
      </c>
      <c r="T11" s="86" t="str">
        <f t="shared" ref="T11" ca="1" si="23">IFERROR(VLOOKUP($R11,data,11,FALSE),"")</f>
        <v/>
      </c>
      <c r="U11" s="26"/>
      <c r="V11" s="27"/>
      <c r="W11" s="28"/>
      <c r="X11" s="27"/>
      <c r="Y11" s="28"/>
      <c r="Z11" s="27"/>
      <c r="AA11" s="309"/>
      <c r="AB11" s="68" t="str">
        <f t="shared" si="8"/>
        <v/>
      </c>
      <c r="AC11" s="70" t="str">
        <f t="shared" si="9"/>
        <v/>
      </c>
      <c r="AD11" s="70" t="str">
        <f t="shared" ca="1" si="10"/>
        <v/>
      </c>
      <c r="AE11" t="str" cm="1">
        <f t="array" ref="AE11">IFERROR(_xlfn.IFS(SUM($U11,$W11,$Y11)=0,"",$AA11=1,"",SUM($U11,$W11,$Y11)&lt;&gt;0,SUM($U11,$W11,$Y11)),"")</f>
        <v/>
      </c>
      <c r="AF11" s="97" t="str">
        <f t="shared" ca="1" si="11"/>
        <v/>
      </c>
    </row>
    <row r="12" spans="1:32" ht="15.6" customHeight="1" x14ac:dyDescent="0.25">
      <c r="A12" s="507" t="s">
        <v>27</v>
      </c>
      <c r="B12" s="87" t="str" cm="1">
        <f t="array" aca="1" ref="B12" ca="1">IFERROR(_xlfn.IFS(M12="","",K12&gt;=time_violations,0,OR(N12/COUNT(rank)&lt;=percentage_superior,AF12&lt;&gt;""),1),"")</f>
        <v/>
      </c>
      <c r="C12" s="88" t="s">
        <v>134</v>
      </c>
      <c r="D12" s="88" t="str">
        <f>IF(Entries!AC11="","",Entries!AC11)</f>
        <v/>
      </c>
      <c r="E12" s="7"/>
      <c r="F12" s="8"/>
      <c r="G12" s="7"/>
      <c r="H12" s="8"/>
      <c r="I12" s="7"/>
      <c r="J12" s="8"/>
      <c r="K12" s="31"/>
      <c r="L12" s="92" t="str">
        <f t="shared" si="4"/>
        <v/>
      </c>
      <c r="M12" s="93" t="str">
        <f t="shared" ref="M12:M35" si="24">IF(SUM(F12,H12,J12)&gt;0,SUM(F12,H12,J12),"")</f>
        <v/>
      </c>
      <c r="N12" s="94" t="str">
        <f t="shared" si="0"/>
        <v/>
      </c>
      <c r="O12" s="97" t="str" cm="1">
        <f t="array" ref="O12">_xlfn.IFS(SUM($E12,$G12,$I12)=0,"",$K12&gt;=time_violations,"",SUM($E12,$G12,$I12)&gt;0,SUM($E12,$G12,$I12))</f>
        <v/>
      </c>
      <c r="P12" t="str">
        <f t="shared" si="1"/>
        <v/>
      </c>
      <c r="Q12" s="67" t="str">
        <f>IFERROR(SMALL(place,ROWS(R$4:R12)),"empty")</f>
        <v>empty</v>
      </c>
      <c r="R12" s="95" t="str">
        <f ca="1"/>
        <v/>
      </c>
      <c r="S12" s="96" t="str">
        <f t="shared" ref="S12" ca="1" si="25">IFERROR(VLOOKUP($R12,data,10,FALSE),"")</f>
        <v/>
      </c>
      <c r="T12" s="96" t="str">
        <f t="shared" ref="T12" ca="1" si="26">IFERROR(VLOOKUP($R12,data,11,FALSE),"")</f>
        <v/>
      </c>
      <c r="AF12" s="97" t="str">
        <f t="shared" ca="1" si="11"/>
        <v/>
      </c>
    </row>
    <row r="13" spans="1:32" ht="15.6" customHeight="1" x14ac:dyDescent="0.25">
      <c r="A13" s="508"/>
      <c r="B13" s="87" t="str" cm="1">
        <f t="array" aca="1" ref="B13" ca="1">IFERROR(_xlfn.IFS(M13="","",K13&gt;=time_violations,0,OR(N13/COUNT(rank)&lt;=percentage_superior,AF13&lt;&gt;""),1),"")</f>
        <v/>
      </c>
      <c r="C13" s="88" t="s">
        <v>143</v>
      </c>
      <c r="D13" s="88" t="str">
        <f>IF(Entries!AC12="","",Entries!AC12)</f>
        <v/>
      </c>
      <c r="E13" s="7"/>
      <c r="F13" s="8"/>
      <c r="G13" s="7"/>
      <c r="H13" s="8"/>
      <c r="I13" s="7"/>
      <c r="J13" s="8"/>
      <c r="K13" s="31"/>
      <c r="L13" s="92" t="str">
        <f t="shared" si="4"/>
        <v/>
      </c>
      <c r="M13" s="93" t="str">
        <f t="shared" si="24"/>
        <v/>
      </c>
      <c r="N13" s="94" t="str">
        <f t="shared" si="0"/>
        <v/>
      </c>
      <c r="O13" s="97" t="str" cm="1">
        <f t="array" ref="O13">_xlfn.IFS(SUM($E13,$G13,$I13)=0,"",$K13&gt;=time_violations,"",SUM($E13,$G13,$I13)&gt;0,SUM($E13,$G13,$I13))</f>
        <v/>
      </c>
      <c r="P13" t="str">
        <f t="shared" si="1"/>
        <v/>
      </c>
      <c r="Q13" s="97"/>
      <c r="AF13" s="97" t="str">
        <f t="shared" ca="1" si="11"/>
        <v/>
      </c>
    </row>
    <row r="14" spans="1:32" ht="15.6" customHeight="1" x14ac:dyDescent="0.25">
      <c r="A14" s="508"/>
      <c r="B14" s="87" t="str" cm="1">
        <f t="array" aca="1" ref="B14" ca="1">IFERROR(_xlfn.IFS(M14="","",K14&gt;=time_violations,0,OR(N14/COUNT(rank)&lt;=percentage_superior,AF14&lt;&gt;""),1),"")</f>
        <v/>
      </c>
      <c r="C14" s="88" t="s">
        <v>151</v>
      </c>
      <c r="D14" s="88" t="str">
        <f>IF(Entries!AC13="","",Entries!AC13)</f>
        <v/>
      </c>
      <c r="E14" s="7"/>
      <c r="F14" s="8"/>
      <c r="G14" s="7"/>
      <c r="H14" s="8"/>
      <c r="I14" s="7"/>
      <c r="J14" s="8"/>
      <c r="K14" s="31"/>
      <c r="L14" s="92" t="str">
        <f t="shared" si="4"/>
        <v/>
      </c>
      <c r="M14" s="93" t="str">
        <f t="shared" si="24"/>
        <v/>
      </c>
      <c r="N14" s="94" t="str">
        <f t="shared" si="0"/>
        <v/>
      </c>
      <c r="O14" s="97" t="str" cm="1">
        <f t="array" ref="O14">_xlfn.IFS(SUM($E14,$G14,$I14)=0,"",$K14&gt;=time_violations,"",SUM($E14,$G14,$I14)&gt;0,SUM($E14,$G14,$I14))</f>
        <v/>
      </c>
      <c r="P14" t="str">
        <f t="shared" si="1"/>
        <v/>
      </c>
      <c r="Q14" s="97"/>
      <c r="S14" s="630" t="s">
        <v>15</v>
      </c>
      <c r="T14" s="630"/>
      <c r="U14" s="630"/>
      <c r="V14" s="630"/>
      <c r="W14" s="630"/>
      <c r="X14" s="630"/>
      <c r="Y14" s="630"/>
      <c r="Z14" s="630"/>
      <c r="AA14" s="630"/>
      <c r="AB14" s="630"/>
      <c r="AC14" s="630"/>
      <c r="AF14" s="97" t="str">
        <f t="shared" ca="1" si="11"/>
        <v/>
      </c>
    </row>
    <row r="15" spans="1:32" ht="15.6" customHeight="1" x14ac:dyDescent="0.25">
      <c r="A15" s="509"/>
      <c r="B15" s="87" t="str" cm="1">
        <f t="array" aca="1" ref="B15" ca="1">IFERROR(_xlfn.IFS(M15="","",K15&gt;=time_violations,0,OR(N15/COUNT(rank)&lt;=percentage_superior,AF15&lt;&gt;""),1),"")</f>
        <v/>
      </c>
      <c r="C15" s="88" t="s">
        <v>159</v>
      </c>
      <c r="D15" s="88" t="str">
        <f>IF(Entries!AC14="","",Entries!AC14)</f>
        <v/>
      </c>
      <c r="E15" s="7"/>
      <c r="F15" s="8"/>
      <c r="G15" s="7"/>
      <c r="H15" s="8"/>
      <c r="I15" s="7"/>
      <c r="J15" s="8"/>
      <c r="K15" s="31"/>
      <c r="L15" s="92" t="str">
        <f t="shared" si="4"/>
        <v/>
      </c>
      <c r="M15" s="93" t="str">
        <f t="shared" si="24"/>
        <v/>
      </c>
      <c r="N15" s="93" t="str">
        <f t="shared" si="0"/>
        <v/>
      </c>
      <c r="O15" s="97" t="str" cm="1">
        <f t="array" ref="O15">_xlfn.IFS(SUM($E15,$G15,$I15)=0,"",$K15&gt;=time_violations,"",SUM($E15,$G15,$I15)&gt;0,SUM($E15,$G15,$I15))</f>
        <v/>
      </c>
      <c r="P15" t="str">
        <f t="shared" si="1"/>
        <v/>
      </c>
      <c r="Q15" s="97"/>
      <c r="S15" s="630"/>
      <c r="T15" s="630"/>
      <c r="U15" s="630"/>
      <c r="V15" s="630"/>
      <c r="W15" s="630"/>
      <c r="X15" s="630"/>
      <c r="Y15" s="630"/>
      <c r="Z15" s="630"/>
      <c r="AA15" s="630"/>
      <c r="AB15" s="630"/>
      <c r="AC15" s="630"/>
      <c r="AF15" s="97" t="str">
        <f t="shared" ca="1" si="11"/>
        <v/>
      </c>
    </row>
    <row r="16" spans="1:32" ht="15.6" customHeight="1" x14ac:dyDescent="0.25">
      <c r="A16" s="516" t="s">
        <v>28</v>
      </c>
      <c r="B16" s="98" t="str" cm="1">
        <f t="array" aca="1" ref="B16" ca="1">IFERROR(_xlfn.IFS(M16="","",K16&gt;=time_violations,0,OR(N16/COUNT(rank)&lt;=percentage_superior,AF16&lt;&gt;""),1),"")</f>
        <v/>
      </c>
      <c r="C16" s="99" t="s">
        <v>167</v>
      </c>
      <c r="D16" s="99" t="str">
        <f>IF(Entries!AC15="","",Entries!AC15)</f>
        <v/>
      </c>
      <c r="E16" s="9"/>
      <c r="F16" s="10"/>
      <c r="G16" s="9"/>
      <c r="H16" s="10"/>
      <c r="I16" s="9"/>
      <c r="J16" s="10"/>
      <c r="K16" s="32"/>
      <c r="L16" s="103" t="str">
        <f t="shared" si="4"/>
        <v/>
      </c>
      <c r="M16" s="104" t="str">
        <f t="shared" si="24"/>
        <v/>
      </c>
      <c r="N16" s="104" t="str">
        <f t="shared" si="0"/>
        <v/>
      </c>
      <c r="O16" s="97" t="str" cm="1">
        <f t="array" ref="O16">_xlfn.IFS(SUM($E16,$G16,$I16)=0,"",$K16&gt;=time_violations,"",SUM($E16,$G16,$I16)&gt;0,SUM($E16,$G16,$I16))</f>
        <v/>
      </c>
      <c r="P16" t="str">
        <f t="shared" si="1"/>
        <v/>
      </c>
      <c r="Q16" s="97"/>
      <c r="S16" s="630"/>
      <c r="T16" s="630"/>
      <c r="U16" s="630"/>
      <c r="V16" s="630"/>
      <c r="W16" s="630"/>
      <c r="X16" s="630"/>
      <c r="Y16" s="630"/>
      <c r="Z16" s="630"/>
      <c r="AA16" s="630"/>
      <c r="AB16" s="630"/>
      <c r="AC16" s="630"/>
      <c r="AF16" s="97" t="str">
        <f t="shared" ca="1" si="11"/>
        <v/>
      </c>
    </row>
    <row r="17" spans="1:32" ht="15.6" customHeight="1" x14ac:dyDescent="0.25">
      <c r="A17" s="517"/>
      <c r="B17" s="98" t="str" cm="1">
        <f t="array" aca="1" ref="B17" ca="1">IFERROR(_xlfn.IFS(M17="","",K17&gt;=time_violations,0,OR(N17/COUNT(rank)&lt;=percentage_superior,AF17&lt;&gt;""),1),"")</f>
        <v/>
      </c>
      <c r="C17" s="99" t="s">
        <v>176</v>
      </c>
      <c r="D17" s="99" t="str">
        <f>IF(Entries!AC16="","",Entries!AC16)</f>
        <v/>
      </c>
      <c r="E17" s="9"/>
      <c r="F17" s="10"/>
      <c r="G17" s="9"/>
      <c r="H17" s="10"/>
      <c r="I17" s="9"/>
      <c r="J17" s="10"/>
      <c r="K17" s="32"/>
      <c r="L17" s="103" t="str">
        <f t="shared" si="4"/>
        <v/>
      </c>
      <c r="M17" s="104" t="str">
        <f t="shared" si="24"/>
        <v/>
      </c>
      <c r="N17" s="104" t="str">
        <f t="shared" si="0"/>
        <v/>
      </c>
      <c r="O17" s="97" t="str" cm="1">
        <f t="array" ref="O17">_xlfn.IFS(SUM($E17,$G17,$I17)=0,"",$K17&gt;=time_violations,"",SUM($E17,$G17,$I17)&gt;0,SUM($E17,$G17,$I17))</f>
        <v/>
      </c>
      <c r="P17" t="str">
        <f t="shared" si="1"/>
        <v/>
      </c>
      <c r="Q17" s="97"/>
      <c r="S17" s="630"/>
      <c r="T17" s="630"/>
      <c r="U17" s="630"/>
      <c r="V17" s="630"/>
      <c r="W17" s="630"/>
      <c r="X17" s="630"/>
      <c r="Y17" s="630"/>
      <c r="Z17" s="630"/>
      <c r="AA17" s="630"/>
      <c r="AB17" s="630"/>
      <c r="AC17" s="630"/>
      <c r="AF17" s="97" t="str">
        <f t="shared" ca="1" si="11"/>
        <v/>
      </c>
    </row>
    <row r="18" spans="1:32" ht="15.6" customHeight="1" x14ac:dyDescent="0.25">
      <c r="A18" s="517"/>
      <c r="B18" s="98" t="str" cm="1">
        <f t="array" aca="1" ref="B18" ca="1">IFERROR(_xlfn.IFS(M18="","",K18&gt;=time_violations,0,OR(N18/COUNT(rank)&lt;=percentage_superior,AF18&lt;&gt;""),1),"")</f>
        <v/>
      </c>
      <c r="C18" s="99" t="s">
        <v>184</v>
      </c>
      <c r="D18" s="99" t="str">
        <f>IF(Entries!AC17="","",Entries!AC17)</f>
        <v/>
      </c>
      <c r="E18" s="9"/>
      <c r="F18" s="10"/>
      <c r="G18" s="9"/>
      <c r="H18" s="10"/>
      <c r="I18" s="9"/>
      <c r="J18" s="10"/>
      <c r="K18" s="32"/>
      <c r="L18" s="103" t="str">
        <f t="shared" si="4"/>
        <v/>
      </c>
      <c r="M18" s="104" t="str">
        <f t="shared" si="24"/>
        <v/>
      </c>
      <c r="N18" s="104" t="str">
        <f t="shared" si="0"/>
        <v/>
      </c>
      <c r="O18" s="97" t="str" cm="1">
        <f t="array" ref="O18">_xlfn.IFS(SUM($E18,$G18,$I18)=0,"",$K18&gt;=time_violations,"",SUM($E18,$G18,$I18)&gt;0,SUM($E18,$G18,$I18))</f>
        <v/>
      </c>
      <c r="P18" t="str">
        <f t="shared" si="1"/>
        <v/>
      </c>
      <c r="Q18" s="97"/>
      <c r="S18" s="630"/>
      <c r="T18" s="630"/>
      <c r="U18" s="630"/>
      <c r="V18" s="630"/>
      <c r="W18" s="630"/>
      <c r="X18" s="630"/>
      <c r="Y18" s="630"/>
      <c r="Z18" s="630"/>
      <c r="AA18" s="630"/>
      <c r="AB18" s="630"/>
      <c r="AC18" s="630"/>
      <c r="AF18" s="97" t="str">
        <f t="shared" ca="1" si="11"/>
        <v/>
      </c>
    </row>
    <row r="19" spans="1:32" ht="15.6" customHeight="1" x14ac:dyDescent="0.25">
      <c r="A19" s="518"/>
      <c r="B19" s="98" t="str" cm="1">
        <f t="array" aca="1" ref="B19" ca="1">IFERROR(_xlfn.IFS(M19="","",K19&gt;=time_violations,0,OR(N19/COUNT(rank)&lt;=percentage_superior,AF19&lt;&gt;""),1),"")</f>
        <v/>
      </c>
      <c r="C19" s="99" t="s">
        <v>192</v>
      </c>
      <c r="D19" s="99" t="str">
        <f>IF(Entries!AC18="","",Entries!AC18)</f>
        <v/>
      </c>
      <c r="E19" s="9"/>
      <c r="F19" s="10"/>
      <c r="G19" s="9"/>
      <c r="H19" s="10"/>
      <c r="I19" s="9"/>
      <c r="J19" s="10"/>
      <c r="K19" s="32"/>
      <c r="L19" s="103" t="str">
        <f t="shared" si="4"/>
        <v/>
      </c>
      <c r="M19" s="104" t="str">
        <f t="shared" si="24"/>
        <v/>
      </c>
      <c r="N19" s="104" t="str">
        <f t="shared" si="0"/>
        <v/>
      </c>
      <c r="O19" s="97" t="str" cm="1">
        <f t="array" ref="O19">_xlfn.IFS(SUM($E19,$G19,$I19)=0,"",$K19&gt;=time_violations,"",SUM($E19,$G19,$I19)&gt;0,SUM($E19,$G19,$I19))</f>
        <v/>
      </c>
      <c r="P19" t="str">
        <f t="shared" si="1"/>
        <v/>
      </c>
      <c r="Q19" s="97"/>
      <c r="AF19" s="97" t="str">
        <f t="shared" ca="1" si="11"/>
        <v/>
      </c>
    </row>
    <row r="20" spans="1:32" ht="15.6" customHeight="1" x14ac:dyDescent="0.25">
      <c r="A20" s="525" t="s">
        <v>29</v>
      </c>
      <c r="B20" s="105" t="str" cm="1">
        <f t="array" aca="1" ref="B20" ca="1">IFERROR(_xlfn.IFS(M20="","",K20&gt;=time_violations,0,OR(N20/COUNT(rank)&lt;=percentage_superior,AF20&lt;&gt;""),1),"")</f>
        <v/>
      </c>
      <c r="C20" s="106" t="s">
        <v>200</v>
      </c>
      <c r="D20" s="106" t="str">
        <f>IF(Entries!AC19="","",Entries!AC19)</f>
        <v/>
      </c>
      <c r="E20" s="11"/>
      <c r="F20" s="12"/>
      <c r="G20" s="11"/>
      <c r="H20" s="12"/>
      <c r="I20" s="11"/>
      <c r="J20" s="12"/>
      <c r="K20" s="33"/>
      <c r="L20" s="110" t="str">
        <f t="shared" si="4"/>
        <v/>
      </c>
      <c r="M20" s="111" t="str">
        <f t="shared" si="24"/>
        <v/>
      </c>
      <c r="N20" s="111" t="str">
        <f t="shared" si="0"/>
        <v/>
      </c>
      <c r="O20" s="97" t="str" cm="1">
        <f t="array" ref="O20">_xlfn.IFS(SUM($E20,$G20,$I20)=0,"",$K20&gt;=time_violations,"",SUM($E20,$G20,$I20)&gt;0,SUM($E20,$G20,$I20))</f>
        <v/>
      </c>
      <c r="P20" t="str">
        <f t="shared" si="1"/>
        <v/>
      </c>
      <c r="Q20" s="97"/>
      <c r="AF20" s="97" t="str">
        <f t="shared" ca="1" si="11"/>
        <v/>
      </c>
    </row>
    <row r="21" spans="1:32" ht="15.6" customHeight="1" x14ac:dyDescent="0.25">
      <c r="A21" s="526"/>
      <c r="B21" s="105" t="str" cm="1">
        <f t="array" aca="1" ref="B21" ca="1">IFERROR(_xlfn.IFS(M21="","",K21&gt;=time_violations,0,OR(N21/COUNT(rank)&lt;=percentage_superior,AF21&lt;&gt;""),1),"")</f>
        <v/>
      </c>
      <c r="C21" s="106" t="s">
        <v>209</v>
      </c>
      <c r="D21" s="106" t="str">
        <f>IF(Entries!AC20="","",Entries!AC20)</f>
        <v/>
      </c>
      <c r="E21" s="11"/>
      <c r="F21" s="12"/>
      <c r="G21" s="11"/>
      <c r="H21" s="12"/>
      <c r="I21" s="11"/>
      <c r="J21" s="12"/>
      <c r="K21" s="33"/>
      <c r="L21" s="110" t="str">
        <f t="shared" si="4"/>
        <v/>
      </c>
      <c r="M21" s="111" t="str">
        <f t="shared" si="24"/>
        <v/>
      </c>
      <c r="N21" s="111" t="str">
        <f t="shared" si="0"/>
        <v/>
      </c>
      <c r="O21" s="97" t="str" cm="1">
        <f t="array" ref="O21">_xlfn.IFS(SUM($E21,$G21,$I21)=0,"",$K21&gt;=time_violations,"",SUM($E21,$G21,$I21)&gt;0,SUM($E21,$G21,$I21))</f>
        <v/>
      </c>
      <c r="P21" t="str">
        <f t="shared" si="1"/>
        <v/>
      </c>
      <c r="Q21" s="97"/>
      <c r="AF21" s="97" t="str">
        <f t="shared" ca="1" si="11"/>
        <v/>
      </c>
    </row>
    <row r="22" spans="1:32" ht="15.6" customHeight="1" x14ac:dyDescent="0.25">
      <c r="A22" s="526"/>
      <c r="B22" s="105" t="str" cm="1">
        <f t="array" aca="1" ref="B22" ca="1">IFERROR(_xlfn.IFS(M22="","",K22&gt;=time_violations,0,OR(N22/COUNT(rank)&lt;=percentage_superior,AF22&lt;&gt;""),1),"")</f>
        <v/>
      </c>
      <c r="C22" s="106" t="s">
        <v>217</v>
      </c>
      <c r="D22" s="106" t="str">
        <f>IF(Entries!AC21="","",Entries!AC21)</f>
        <v/>
      </c>
      <c r="E22" s="11"/>
      <c r="F22" s="12"/>
      <c r="G22" s="11"/>
      <c r="H22" s="12"/>
      <c r="I22" s="11"/>
      <c r="J22" s="12"/>
      <c r="K22" s="33"/>
      <c r="L22" s="110" t="str">
        <f t="shared" si="4"/>
        <v/>
      </c>
      <c r="M22" s="111" t="str">
        <f t="shared" si="24"/>
        <v/>
      </c>
      <c r="N22" s="111" t="str">
        <f t="shared" si="0"/>
        <v/>
      </c>
      <c r="O22" s="97" t="str" cm="1">
        <f t="array" ref="O22">_xlfn.IFS(SUM($E22,$G22,$I22)=0,"",$K22&gt;=time_violations,"",SUM($E22,$G22,$I22)&gt;0,SUM($E22,$G22,$I22))</f>
        <v/>
      </c>
      <c r="P22" t="str">
        <f t="shared" si="1"/>
        <v/>
      </c>
      <c r="Q22" s="97"/>
      <c r="AF22" s="97" t="str">
        <f t="shared" ca="1" si="11"/>
        <v/>
      </c>
    </row>
    <row r="23" spans="1:32" ht="15.6" customHeight="1" x14ac:dyDescent="0.25">
      <c r="A23" s="527"/>
      <c r="B23" s="105" t="str" cm="1">
        <f t="array" aca="1" ref="B23" ca="1">IFERROR(_xlfn.IFS(M23="","",K23&gt;=time_violations,0,OR(N23/COUNT(rank)&lt;=percentage_superior,AF23&lt;&gt;""),1),"")</f>
        <v/>
      </c>
      <c r="C23" s="106" t="s">
        <v>225</v>
      </c>
      <c r="D23" s="106" t="str">
        <f>IF(Entries!AC22="","",Entries!AC22)</f>
        <v/>
      </c>
      <c r="E23" s="11"/>
      <c r="F23" s="12"/>
      <c r="G23" s="11"/>
      <c r="H23" s="12"/>
      <c r="I23" s="11"/>
      <c r="J23" s="12"/>
      <c r="K23" s="33"/>
      <c r="L23" s="110" t="str">
        <f t="shared" si="4"/>
        <v/>
      </c>
      <c r="M23" s="111" t="str">
        <f t="shared" si="24"/>
        <v/>
      </c>
      <c r="N23" s="111" t="str">
        <f t="shared" si="0"/>
        <v/>
      </c>
      <c r="O23" s="97" t="str" cm="1">
        <f t="array" ref="O23">_xlfn.IFS(SUM($E23,$G23,$I23)=0,"",$K23&gt;=time_violations,"",SUM($E23,$G23,$I23)&gt;0,SUM($E23,$G23,$I23))</f>
        <v/>
      </c>
      <c r="P23" t="str">
        <f t="shared" si="1"/>
        <v/>
      </c>
      <c r="Q23" s="97"/>
      <c r="AF23" s="97" t="str">
        <f t="shared" ca="1" si="11"/>
        <v/>
      </c>
    </row>
    <row r="24" spans="1:32" ht="15.6" customHeight="1" x14ac:dyDescent="0.25">
      <c r="A24" s="534" t="s">
        <v>30</v>
      </c>
      <c r="B24" s="112" t="str" cm="1">
        <f t="array" aca="1" ref="B24" ca="1">IFERROR(_xlfn.IFS(M24="","",K24&gt;=time_violations,0,OR(N24/COUNT(rank)&lt;=percentage_superior,AF24&lt;&gt;""),1),"")</f>
        <v/>
      </c>
      <c r="C24" s="113" t="s">
        <v>233</v>
      </c>
      <c r="D24" s="113" t="str">
        <f>IF(Entries!AC23="","",Entries!AC23)</f>
        <v/>
      </c>
      <c r="E24" s="13"/>
      <c r="F24" s="14"/>
      <c r="G24" s="13"/>
      <c r="H24" s="14"/>
      <c r="I24" s="13"/>
      <c r="J24" s="14"/>
      <c r="K24" s="34"/>
      <c r="L24" s="117" t="str">
        <f t="shared" si="4"/>
        <v/>
      </c>
      <c r="M24" s="118" t="str">
        <f t="shared" si="24"/>
        <v/>
      </c>
      <c r="N24" s="118" t="str">
        <f t="shared" si="0"/>
        <v/>
      </c>
      <c r="O24" s="97" t="str" cm="1">
        <f t="array" ref="O24">_xlfn.IFS(SUM($E24,$G24,$I24)=0,"",$K24&gt;=time_violations,"",SUM($E24,$G24,$I24)&gt;0,SUM($E24,$G24,$I24))</f>
        <v/>
      </c>
      <c r="P24" t="str">
        <f t="shared" si="1"/>
        <v/>
      </c>
      <c r="Q24" s="97"/>
      <c r="AF24" s="97" t="str">
        <f t="shared" ca="1" si="11"/>
        <v/>
      </c>
    </row>
    <row r="25" spans="1:32" ht="15.6" customHeight="1" x14ac:dyDescent="0.25">
      <c r="A25" s="535"/>
      <c r="B25" s="112" t="str" cm="1">
        <f t="array" aca="1" ref="B25" ca="1">IFERROR(_xlfn.IFS(M25="","",K25&gt;=time_violations,0,OR(N25/COUNT(rank)&lt;=percentage_superior,AF25&lt;&gt;""),1),"")</f>
        <v/>
      </c>
      <c r="C25" s="113" t="s">
        <v>242</v>
      </c>
      <c r="D25" s="113" t="str">
        <f>IF(Entries!AC24="","",Entries!AC24)</f>
        <v/>
      </c>
      <c r="E25" s="13"/>
      <c r="F25" s="14"/>
      <c r="G25" s="13"/>
      <c r="H25" s="14"/>
      <c r="I25" s="13"/>
      <c r="J25" s="14"/>
      <c r="K25" s="34"/>
      <c r="L25" s="117" t="str">
        <f t="shared" si="4"/>
        <v/>
      </c>
      <c r="M25" s="118" t="str">
        <f t="shared" si="24"/>
        <v/>
      </c>
      <c r="N25" s="118" t="str">
        <f t="shared" si="0"/>
        <v/>
      </c>
      <c r="O25" s="97" t="str" cm="1">
        <f t="array" ref="O25">_xlfn.IFS(SUM($E25,$G25,$I25)=0,"",$K25&gt;=time_violations,"",SUM($E25,$G25,$I25)&gt;0,SUM($E25,$G25,$I25))</f>
        <v/>
      </c>
      <c r="P25" t="str">
        <f t="shared" si="1"/>
        <v/>
      </c>
      <c r="Q25" s="97"/>
      <c r="AF25" s="97" t="str">
        <f t="shared" ca="1" si="11"/>
        <v/>
      </c>
    </row>
    <row r="26" spans="1:32" ht="15.6" customHeight="1" x14ac:dyDescent="0.25">
      <c r="A26" s="535"/>
      <c r="B26" s="112" t="str" cm="1">
        <f t="array" aca="1" ref="B26" ca="1">IFERROR(_xlfn.IFS(M26="","",K26&gt;=time_violations,0,OR(N26/COUNT(rank)&lt;=percentage_superior,AF26&lt;&gt;""),1),"")</f>
        <v/>
      </c>
      <c r="C26" s="113" t="s">
        <v>250</v>
      </c>
      <c r="D26" s="113" t="str">
        <f>IF(Entries!AC25="","",Entries!AC25)</f>
        <v/>
      </c>
      <c r="E26" s="13"/>
      <c r="F26" s="14"/>
      <c r="G26" s="13"/>
      <c r="H26" s="14"/>
      <c r="I26" s="13"/>
      <c r="J26" s="14"/>
      <c r="K26" s="34"/>
      <c r="L26" s="117" t="str">
        <f t="shared" si="4"/>
        <v/>
      </c>
      <c r="M26" s="118" t="str">
        <f t="shared" si="24"/>
        <v/>
      </c>
      <c r="N26" s="118" t="str">
        <f t="shared" si="0"/>
        <v/>
      </c>
      <c r="O26" s="97" t="str" cm="1">
        <f t="array" ref="O26">_xlfn.IFS(SUM($E26,$G26,$I26)=0,"",$K26&gt;=time_violations,"",SUM($E26,$G26,$I26)&gt;0,SUM($E26,$G26,$I26))</f>
        <v/>
      </c>
      <c r="P26" t="str">
        <f t="shared" si="1"/>
        <v/>
      </c>
      <c r="Q26" s="97"/>
      <c r="AF26" s="97" t="str">
        <f t="shared" ca="1" si="11"/>
        <v/>
      </c>
    </row>
    <row r="27" spans="1:32" ht="15.6" customHeight="1" x14ac:dyDescent="0.25">
      <c r="A27" s="536"/>
      <c r="B27" s="119" t="str" cm="1">
        <f t="array" aca="1" ref="B27" ca="1">IFERROR(_xlfn.IFS(M27="","",K27&gt;=time_violations,0,OR(N27/COUNT(rank)&lt;=percentage_superior,AF27&lt;&gt;""),1),"")</f>
        <v/>
      </c>
      <c r="C27" s="120" t="s">
        <v>258</v>
      </c>
      <c r="D27" s="120" t="str">
        <f>IF(Entries!AC26="","",Entries!AC26)</f>
        <v/>
      </c>
      <c r="E27" s="15"/>
      <c r="F27" s="16"/>
      <c r="G27" s="15"/>
      <c r="H27" s="16"/>
      <c r="I27" s="15"/>
      <c r="J27" s="16"/>
      <c r="K27" s="35"/>
      <c r="L27" s="117" t="str">
        <f t="shared" si="4"/>
        <v/>
      </c>
      <c r="M27" s="118" t="str">
        <f t="shared" si="24"/>
        <v/>
      </c>
      <c r="N27" s="118" t="str">
        <f t="shared" si="0"/>
        <v/>
      </c>
      <c r="O27" s="97" t="str" cm="1">
        <f t="array" ref="O27">_xlfn.IFS(SUM($E27,$G27,$I27)=0,"",$K27&gt;=time_violations,"",SUM($E27,$G27,$I27)&gt;0,SUM($E27,$G27,$I27))</f>
        <v/>
      </c>
      <c r="P27" t="str">
        <f t="shared" si="1"/>
        <v/>
      </c>
      <c r="Q27" s="97"/>
      <c r="AF27" s="97" t="str">
        <f t="shared" ca="1" si="11"/>
        <v/>
      </c>
    </row>
    <row r="28" spans="1:32" ht="15.6" customHeight="1" x14ac:dyDescent="0.25">
      <c r="A28" s="543" t="s">
        <v>31</v>
      </c>
      <c r="B28" s="150" t="str" cm="1">
        <f t="array" aca="1" ref="B28" ca="1">IFERROR(_xlfn.IFS(M28="","",K28&gt;=time_violations,0,OR(N28/COUNT(rank)&lt;=percentage_superior,AF28&lt;&gt;""),1),"")</f>
        <v/>
      </c>
      <c r="C28" s="188" t="s">
        <v>266</v>
      </c>
      <c r="D28" s="149" t="str">
        <f>IF(Entries!AC27="","",Entries!AC27)</f>
        <v/>
      </c>
      <c r="E28" s="17"/>
      <c r="F28" s="18"/>
      <c r="G28" s="17"/>
      <c r="H28" s="18"/>
      <c r="I28" s="17"/>
      <c r="J28" s="18"/>
      <c r="K28" s="192"/>
      <c r="L28" s="129" t="str">
        <f t="shared" si="4"/>
        <v/>
      </c>
      <c r="M28" s="130" t="str">
        <f t="shared" si="24"/>
        <v/>
      </c>
      <c r="N28" s="130" t="str">
        <f t="shared" si="0"/>
        <v/>
      </c>
      <c r="O28" s="97" t="str" cm="1">
        <f t="array" ref="O28">_xlfn.IFS(SUM($E28,$G28,$I28)=0,"",$K28&gt;=time_violations,"",SUM($E28,$G28,$I28)&gt;0,SUM($E28,$G28,$I28))</f>
        <v/>
      </c>
      <c r="P28" t="str">
        <f t="shared" si="1"/>
        <v/>
      </c>
      <c r="Q28" s="97"/>
      <c r="AF28" s="97" t="str">
        <f t="shared" ca="1" si="11"/>
        <v/>
      </c>
    </row>
    <row r="29" spans="1:32" ht="15.6" customHeight="1" x14ac:dyDescent="0.25">
      <c r="A29" s="544"/>
      <c r="B29" s="150" t="str" cm="1">
        <f t="array" aca="1" ref="B29" ca="1">IFERROR(_xlfn.IFS(M29="","",K29&gt;=time_violations,0,OR(N29/COUNT(rank)&lt;=percentage_superior,AF29&lt;&gt;""),1),"")</f>
        <v/>
      </c>
      <c r="C29" s="188" t="s">
        <v>275</v>
      </c>
      <c r="D29" s="149" t="str">
        <f>IF(Entries!AC28="","",Entries!AC28)</f>
        <v/>
      </c>
      <c r="E29" s="17"/>
      <c r="F29" s="18"/>
      <c r="G29" s="17"/>
      <c r="H29" s="18"/>
      <c r="I29" s="17"/>
      <c r="J29" s="18"/>
      <c r="K29" s="36"/>
      <c r="L29" s="129" t="str">
        <f t="shared" si="4"/>
        <v/>
      </c>
      <c r="M29" s="130" t="str">
        <f t="shared" si="24"/>
        <v/>
      </c>
      <c r="N29" s="130" t="str">
        <f t="shared" si="0"/>
        <v/>
      </c>
      <c r="O29" s="97" t="str" cm="1">
        <f t="array" ref="O29">_xlfn.IFS(SUM($E29,$G29,$I29)=0,"",$K29&gt;=time_violations,"",SUM($E29,$G29,$I29)&gt;0,SUM($E29,$G29,$I29))</f>
        <v/>
      </c>
      <c r="P29" t="str">
        <f t="shared" si="1"/>
        <v/>
      </c>
      <c r="Q29" s="97"/>
      <c r="AF29" s="97" t="str">
        <f t="shared" ca="1" si="11"/>
        <v/>
      </c>
    </row>
    <row r="30" spans="1:32" ht="15.6" customHeight="1" x14ac:dyDescent="0.25">
      <c r="A30" s="544"/>
      <c r="B30" s="398" t="str" cm="1">
        <f t="array" aca="1" ref="B30" ca="1">IFERROR(_xlfn.IFS(M30="","",K30&gt;=time_violations,0,OR(N30/COUNT(rank)&lt;=percentage_superior,AF30&lt;&gt;""),1),"")</f>
        <v/>
      </c>
      <c r="C30" s="188" t="s">
        <v>283</v>
      </c>
      <c r="D30" s="149" t="str">
        <f>IF(Entries!AC29="","",Entries!AC29)</f>
        <v/>
      </c>
      <c r="E30" s="17"/>
      <c r="F30" s="18"/>
      <c r="G30" s="17"/>
      <c r="H30" s="18"/>
      <c r="I30" s="17"/>
      <c r="J30" s="18"/>
      <c r="K30" s="36"/>
      <c r="L30" s="129" t="str">
        <f t="shared" si="4"/>
        <v/>
      </c>
      <c r="M30" s="130" t="str">
        <f t="shared" si="24"/>
        <v/>
      </c>
      <c r="N30" s="130" t="str">
        <f t="shared" si="0"/>
        <v/>
      </c>
      <c r="O30" s="97" t="str" cm="1">
        <f t="array" ref="O30">_xlfn.IFS(SUM($E30,$G30,$I30)=0,"",$K30&gt;=time_violations,"",SUM($E30,$G30,$I30)&gt;0,SUM($E30,$G30,$I30))</f>
        <v/>
      </c>
      <c r="P30" t="str">
        <f t="shared" si="1"/>
        <v/>
      </c>
      <c r="Q30" s="97"/>
      <c r="AF30" s="97" t="str">
        <f t="shared" ca="1" si="11"/>
        <v/>
      </c>
    </row>
    <row r="31" spans="1:32" ht="15.6" customHeight="1" x14ac:dyDescent="0.25">
      <c r="A31" s="545"/>
      <c r="B31" s="397" t="str" cm="1">
        <f t="array" aca="1" ref="B31" ca="1">IFERROR(_xlfn.IFS(M31="","",K31&gt;=time_violations,0,OR(N31/COUNT(rank)&lt;=percentage_superior,AF31&lt;&gt;""),1),"")</f>
        <v/>
      </c>
      <c r="C31" s="188" t="s">
        <v>291</v>
      </c>
      <c r="D31" s="125" t="str">
        <f>IF(Entries!AC30="","",Entries!AC30)</f>
        <v/>
      </c>
      <c r="E31" s="17"/>
      <c r="F31" s="18"/>
      <c r="G31" s="17"/>
      <c r="H31" s="18"/>
      <c r="I31" s="17"/>
      <c r="J31" s="18"/>
      <c r="K31" s="36"/>
      <c r="L31" s="129" t="str">
        <f t="shared" si="4"/>
        <v/>
      </c>
      <c r="M31" s="130" t="str">
        <f t="shared" si="24"/>
        <v/>
      </c>
      <c r="N31" s="130" t="str">
        <f t="shared" si="0"/>
        <v/>
      </c>
      <c r="O31" s="97" t="str" cm="1">
        <f t="array" ref="O31">_xlfn.IFS(SUM($E31,$G31,$I31)=0,"",$K31&gt;=time_violations,"",SUM($E31,$G31,$I31)&gt;0,SUM($E31,$G31,$I31))</f>
        <v/>
      </c>
      <c r="P31" t="str">
        <f t="shared" si="1"/>
        <v/>
      </c>
      <c r="Q31" s="97"/>
      <c r="AF31" s="97" t="str">
        <f t="shared" ca="1" si="11"/>
        <v/>
      </c>
    </row>
    <row r="32" spans="1:32" ht="15.6" customHeight="1" x14ac:dyDescent="0.25">
      <c r="A32" s="552" t="s">
        <v>32</v>
      </c>
      <c r="B32" s="193" t="str" cm="1">
        <f t="array" aca="1" ref="B32" ca="1">IFERROR(_xlfn.IFS(M32="","",K32&gt;=time_violations,0,OR(N32/COUNT(rank)&lt;=percentage_superior,AF32&lt;&gt;""),1),"")</f>
        <v/>
      </c>
      <c r="C32" s="131" t="s">
        <v>299</v>
      </c>
      <c r="D32" s="151" t="str">
        <f>IF(Entries!AC31="","",Entries!AC31)</f>
        <v/>
      </c>
      <c r="E32" s="19"/>
      <c r="F32" s="20"/>
      <c r="G32" s="19"/>
      <c r="H32" s="20"/>
      <c r="I32" s="19"/>
      <c r="J32" s="20"/>
      <c r="K32" s="37"/>
      <c r="L32" s="135" t="str">
        <f t="shared" si="4"/>
        <v/>
      </c>
      <c r="M32" s="133" t="str">
        <f t="shared" si="24"/>
        <v/>
      </c>
      <c r="N32" s="133" t="str">
        <f t="shared" si="0"/>
        <v/>
      </c>
      <c r="O32" s="97" t="str" cm="1">
        <f t="array" ref="O32">_xlfn.IFS(SUM($E32,$G32,$I32)=0,"",$K32&gt;=time_violations,"",SUM($E32,$G32,$I32)&gt;0,SUM($E32,$G32,$I32))</f>
        <v/>
      </c>
      <c r="P32" t="str">
        <f t="shared" si="1"/>
        <v/>
      </c>
      <c r="Q32" s="97"/>
      <c r="AF32" s="97" t="str">
        <f t="shared" ca="1" si="11"/>
        <v/>
      </c>
    </row>
    <row r="33" spans="1:32" ht="15.6" customHeight="1" x14ac:dyDescent="0.25">
      <c r="A33" s="553"/>
      <c r="B33" s="136" t="str" cm="1">
        <f t="array" aca="1" ref="B33" ca="1">IFERROR(_xlfn.IFS(M33="","",K33&gt;=time_violations,0,OR(N33/COUNT(rank)&lt;=percentage_superior,AF33&lt;&gt;""),1),"")</f>
        <v/>
      </c>
      <c r="C33" s="137" t="s">
        <v>308</v>
      </c>
      <c r="D33" s="137" t="str">
        <f>IF(Entries!AC32="","",Entries!AC32)</f>
        <v/>
      </c>
      <c r="E33" s="21"/>
      <c r="F33" s="22"/>
      <c r="G33" s="21"/>
      <c r="H33" s="22"/>
      <c r="I33" s="21"/>
      <c r="J33" s="22"/>
      <c r="K33" s="37"/>
      <c r="L33" s="135" t="str">
        <f t="shared" si="4"/>
        <v/>
      </c>
      <c r="M33" s="133" t="str">
        <f t="shared" si="24"/>
        <v/>
      </c>
      <c r="N33" s="133" t="str">
        <f t="shared" si="0"/>
        <v/>
      </c>
      <c r="O33" s="97" t="str" cm="1">
        <f t="array" ref="O33">_xlfn.IFS(SUM($E33,$G33,$I33)=0,"",$K33&gt;=time_violations,"",SUM($E33,$G33,$I33)&gt;0,SUM($E33,$G33,$I33))</f>
        <v/>
      </c>
      <c r="P33" t="str">
        <f t="shared" si="1"/>
        <v/>
      </c>
      <c r="Q33" s="97"/>
      <c r="AF33" s="97" t="str">
        <f t="shared" ca="1" si="11"/>
        <v/>
      </c>
    </row>
    <row r="34" spans="1:32" ht="15.6" customHeight="1" x14ac:dyDescent="0.25">
      <c r="A34" s="553"/>
      <c r="B34" s="136" t="str" cm="1">
        <f t="array" aca="1" ref="B34" ca="1">IFERROR(_xlfn.IFS(M34="","",K34&gt;=time_violations,0,OR(N34/COUNT(rank)&lt;=percentage_superior,AF34&lt;&gt;""),1),"")</f>
        <v/>
      </c>
      <c r="C34" s="137" t="s">
        <v>316</v>
      </c>
      <c r="D34" s="137" t="str">
        <f>IF(Entries!AC33="","",Entries!AC33)</f>
        <v/>
      </c>
      <c r="E34" s="21"/>
      <c r="F34" s="22"/>
      <c r="G34" s="21"/>
      <c r="H34" s="22"/>
      <c r="I34" s="21"/>
      <c r="J34" s="22"/>
      <c r="K34" s="37"/>
      <c r="L34" s="135" t="str">
        <f t="shared" si="4"/>
        <v/>
      </c>
      <c r="M34" s="133" t="str">
        <f t="shared" si="24"/>
        <v/>
      </c>
      <c r="N34" s="133" t="str">
        <f t="shared" si="0"/>
        <v/>
      </c>
      <c r="O34" s="97" t="str" cm="1">
        <f t="array" ref="O34">_xlfn.IFS(SUM($E34,$G34,$I34)=0,"",$K34&gt;=time_violations,"",SUM($E34,$G34,$I34)&gt;0,SUM($E34,$G34,$I34))</f>
        <v/>
      </c>
      <c r="P34" t="str">
        <f t="shared" si="1"/>
        <v/>
      </c>
      <c r="Q34" s="97"/>
      <c r="AF34" s="97" t="str">
        <f t="shared" ca="1" si="11"/>
        <v/>
      </c>
    </row>
    <row r="35" spans="1:32" ht="15.6" customHeight="1" x14ac:dyDescent="0.25">
      <c r="A35" s="554"/>
      <c r="B35" s="136" t="str" cm="1">
        <f t="array" aca="1" ref="B35" ca="1">IFERROR(_xlfn.IFS(M35="","",K35&gt;=time_violations,0,OR(N35/COUNT(rank)&lt;=percentage_superior,AF35&lt;&gt;""),1),"")</f>
        <v/>
      </c>
      <c r="C35" s="137" t="s">
        <v>324</v>
      </c>
      <c r="D35" s="137" t="str">
        <f>IF(Entries!AC34="","",Entries!AC34)</f>
        <v/>
      </c>
      <c r="E35" s="21"/>
      <c r="F35" s="22"/>
      <c r="G35" s="21"/>
      <c r="H35" s="22"/>
      <c r="I35" s="21"/>
      <c r="J35" s="22"/>
      <c r="K35" s="37"/>
      <c r="L35" s="135" t="str">
        <f t="shared" si="4"/>
        <v/>
      </c>
      <c r="M35" s="133" t="str">
        <f t="shared" si="24"/>
        <v/>
      </c>
      <c r="N35" s="133" t="str">
        <f t="shared" si="0"/>
        <v/>
      </c>
      <c r="O35" s="97" t="str" cm="1">
        <f t="array" ref="O35">_xlfn.IFS(SUM($E35,$G35,$I35)=0,"",$K35&gt;=time_violations,"",SUM($E35,$G35,$I35)&gt;0,SUM($E35,$G35,$I35))</f>
        <v/>
      </c>
      <c r="P35" t="str">
        <f t="shared" si="1"/>
        <v/>
      </c>
      <c r="Q35" s="97"/>
      <c r="AF35" s="97" t="str">
        <f t="shared" ca="1" si="11"/>
        <v/>
      </c>
    </row>
    <row r="36" spans="1:32" ht="15.6" customHeight="1" x14ac:dyDescent="0.25">
      <c r="A36" s="561" t="s">
        <v>33</v>
      </c>
      <c r="B36" s="140" t="str" cm="1">
        <f t="array" aca="1" ref="B36" ca="1">IFERROR(_xlfn.IFS(M36="","",K36&gt;=time_violations,0,OR(N36/COUNT(rank)&lt;=percentage_superior,AF36&lt;&gt;""),1),"")</f>
        <v/>
      </c>
      <c r="C36" s="141" t="s">
        <v>332</v>
      </c>
      <c r="D36" s="141" t="str">
        <f>IF(Entries!AC35="","",Entries!AC35)</f>
        <v/>
      </c>
      <c r="E36" s="1"/>
      <c r="F36" s="2"/>
      <c r="G36" s="1"/>
      <c r="H36" s="2"/>
      <c r="I36" s="1"/>
      <c r="J36" s="2"/>
      <c r="K36" s="29"/>
      <c r="L36" s="65" t="str">
        <f>IF(SUM($E36,$G36,$I36)=0,"",SUM($E36,$G36,$I36))</f>
        <v/>
      </c>
      <c r="M36" s="64" t="str">
        <f>IF(SUM(F36,H36,J36)&gt;0,SUM(F36,H36,J36),"")</f>
        <v/>
      </c>
      <c r="N36" s="66" t="str">
        <f t="shared" ref="N36:N67" si="27">IFERROR(_xlfn.RANK.EQ($O36, rank,1) + COUNTIFS(rank, $O36,score, "&gt;" &amp;M36),"")</f>
        <v/>
      </c>
      <c r="O36" s="97" t="str" cm="1">
        <f t="array" ref="O36">_xlfn.IFS(SUM($E36,$G36,$I36)=0,"",$K36&gt;=time_violations,"",SUM($E36,$G36,$I36)&gt;0,SUM($E36,$G36,$I36))</f>
        <v/>
      </c>
      <c r="P36" t="str">
        <f t="shared" ref="P36:P67" si="28">IF(K36="","",K36*penalty_points-penalty_points)</f>
        <v/>
      </c>
      <c r="Q36" s="97"/>
      <c r="AF36" s="97" t="str">
        <f t="shared" ca="1" si="11"/>
        <v/>
      </c>
    </row>
    <row r="37" spans="1:32" ht="15.6" customHeight="1" x14ac:dyDescent="0.25">
      <c r="A37" s="562"/>
      <c r="B37" s="142" t="str" cm="1">
        <f t="array" aca="1" ref="B37" ca="1">IFERROR(_xlfn.IFS(M37="","",K37&gt;=time_violations,0,OR(N37/COUNT(rank)&lt;=percentage_superior,AF37&lt;&gt;""),1),"")</f>
        <v/>
      </c>
      <c r="C37" s="143" t="s">
        <v>341</v>
      </c>
      <c r="D37" s="143" t="str">
        <f>IF(Entries!AC36="","",Entries!AC36)</f>
        <v/>
      </c>
      <c r="E37" s="3"/>
      <c r="F37" s="4"/>
      <c r="G37" s="3"/>
      <c r="H37" s="4"/>
      <c r="I37" s="3"/>
      <c r="J37" s="4"/>
      <c r="K37" s="29"/>
      <c r="L37" s="65" t="str">
        <f t="shared" ref="L37:L67" si="29">IF(SUM($E37,$G37,$I37)=0,"",SUM($E37,$G37,$I37))</f>
        <v/>
      </c>
      <c r="M37" s="64" t="str">
        <f t="shared" ref="M37:M42" si="30">IF(SUM(F37,H37,J37)&gt;0,SUM(F37,H37,J37),"")</f>
        <v/>
      </c>
      <c r="N37" s="66" t="str">
        <f t="shared" si="27"/>
        <v/>
      </c>
      <c r="O37" s="97" t="str" cm="1">
        <f t="array" ref="O37">_xlfn.IFS(SUM($E37,$G37,$I37)=0,"",$K37&gt;=time_violations,"",SUM($E37,$G37,$I37)&gt;0,SUM($E37,$G37,$I37))</f>
        <v/>
      </c>
      <c r="P37" t="str">
        <f t="shared" si="28"/>
        <v/>
      </c>
      <c r="Q37" s="97"/>
      <c r="AF37" s="97" t="str">
        <f t="shared" ca="1" si="11"/>
        <v/>
      </c>
    </row>
    <row r="38" spans="1:32" ht="15.6" customHeight="1" x14ac:dyDescent="0.25">
      <c r="A38" s="562"/>
      <c r="B38" s="142" t="str" cm="1">
        <f t="array" aca="1" ref="B38" ca="1">IFERROR(_xlfn.IFS(M38="","",K38&gt;=time_violations,0,OR(N38/COUNT(rank)&lt;=percentage_superior,AF38&lt;&gt;""),1),"")</f>
        <v/>
      </c>
      <c r="C38" s="143" t="s">
        <v>349</v>
      </c>
      <c r="D38" s="143" t="str">
        <f>IF(Entries!AC37="","",Entries!AC37)</f>
        <v/>
      </c>
      <c r="E38" s="3"/>
      <c r="F38" s="4"/>
      <c r="G38" s="3"/>
      <c r="H38" s="4"/>
      <c r="I38" s="3"/>
      <c r="J38" s="4"/>
      <c r="K38" s="29"/>
      <c r="L38" s="65" t="str">
        <f t="shared" si="29"/>
        <v/>
      </c>
      <c r="M38" s="64" t="str">
        <f t="shared" si="30"/>
        <v/>
      </c>
      <c r="N38" s="66" t="str">
        <f t="shared" si="27"/>
        <v/>
      </c>
      <c r="O38" s="97" t="str" cm="1">
        <f t="array" ref="O38">_xlfn.IFS(SUM($E38,$G38,$I38)=0,"",$K38&gt;=time_violations,"",SUM($E38,$G38,$I38)&gt;0,SUM($E38,$G38,$I38))</f>
        <v/>
      </c>
      <c r="P38" t="str">
        <f t="shared" si="28"/>
        <v/>
      </c>
      <c r="Q38" s="97"/>
      <c r="AF38" s="97" t="str">
        <f t="shared" ca="1" si="11"/>
        <v/>
      </c>
    </row>
    <row r="39" spans="1:32" ht="15.6" customHeight="1" x14ac:dyDescent="0.25">
      <c r="A39" s="563"/>
      <c r="B39" s="142" t="str" cm="1">
        <f t="array" aca="1" ref="B39" ca="1">IFERROR(_xlfn.IFS(M39="","",K39&gt;=time_violations,0,OR(N39/COUNT(rank)&lt;=percentage_superior,AF39&lt;&gt;""),1),"")</f>
        <v/>
      </c>
      <c r="C39" s="143" t="s">
        <v>357</v>
      </c>
      <c r="D39" s="143" t="str">
        <f>IF(Entries!AC38="","",Entries!AC38)</f>
        <v/>
      </c>
      <c r="E39" s="3"/>
      <c r="F39" s="4"/>
      <c r="G39" s="3"/>
      <c r="H39" s="4"/>
      <c r="I39" s="3"/>
      <c r="J39" s="4"/>
      <c r="K39" s="29"/>
      <c r="L39" s="65" t="str">
        <f t="shared" si="29"/>
        <v/>
      </c>
      <c r="M39" s="64" t="str">
        <f t="shared" si="30"/>
        <v/>
      </c>
      <c r="N39" s="66" t="str">
        <f t="shared" si="27"/>
        <v/>
      </c>
      <c r="O39" s="97" t="str" cm="1">
        <f t="array" ref="O39">_xlfn.IFS(SUM($E39,$G39,$I39)=0,"",$K39&gt;=time_violations,"",SUM($E39,$G39,$I39)&gt;0,SUM($E39,$G39,$I39))</f>
        <v/>
      </c>
      <c r="P39" t="str">
        <f t="shared" si="28"/>
        <v/>
      </c>
      <c r="Q39" s="97"/>
      <c r="AF39" s="97" t="str">
        <f t="shared" ca="1" si="11"/>
        <v/>
      </c>
    </row>
    <row r="40" spans="1:32" ht="15.6" customHeight="1" x14ac:dyDescent="0.25">
      <c r="A40" s="498" t="s">
        <v>34</v>
      </c>
      <c r="B40" s="77" t="str" cm="1">
        <f t="array" aca="1" ref="B40" ca="1">IFERROR(_xlfn.IFS(M40="","",K40&gt;=time_violations,0,OR(N40/COUNT(rank)&lt;=percentage_superior,AF40&lt;&gt;""),1),"")</f>
        <v/>
      </c>
      <c r="C40" s="78" t="s">
        <v>365</v>
      </c>
      <c r="D40" s="78" t="str">
        <f>IF(Entries!AC39="","",Entries!AC39)</f>
        <v/>
      </c>
      <c r="E40" s="5"/>
      <c r="F40" s="6"/>
      <c r="G40" s="5"/>
      <c r="H40" s="6"/>
      <c r="I40" s="5"/>
      <c r="J40" s="6"/>
      <c r="K40" s="30"/>
      <c r="L40" s="82" t="str">
        <f t="shared" si="29"/>
        <v/>
      </c>
      <c r="M40" s="83" t="str">
        <f t="shared" si="30"/>
        <v/>
      </c>
      <c r="N40" s="84" t="str">
        <f t="shared" si="27"/>
        <v/>
      </c>
      <c r="O40" s="97" t="str" cm="1">
        <f t="array" ref="O40">_xlfn.IFS(SUM($E40,$G40,$I40)=0,"",$K40&gt;=time_violations,"",SUM($E40,$G40,$I40)&gt;0,SUM($E40,$G40,$I40))</f>
        <v/>
      </c>
      <c r="P40" t="str">
        <f t="shared" si="28"/>
        <v/>
      </c>
      <c r="AF40" s="97" t="str">
        <f t="shared" ca="1" si="11"/>
        <v/>
      </c>
    </row>
    <row r="41" spans="1:32" ht="15.6" customHeight="1" x14ac:dyDescent="0.25">
      <c r="A41" s="499"/>
      <c r="B41" s="77" t="str" cm="1">
        <f t="array" aca="1" ref="B41" ca="1">IFERROR(_xlfn.IFS(M41="","",K41&gt;=time_violations,0,OR(N41/COUNT(rank)&lt;=percentage_superior,AF41&lt;&gt;""),1),"")</f>
        <v/>
      </c>
      <c r="C41" s="78" t="s">
        <v>374</v>
      </c>
      <c r="D41" s="78" t="str">
        <f>IF(Entries!AC40="","",Entries!AC40)</f>
        <v/>
      </c>
      <c r="E41" s="5"/>
      <c r="F41" s="6"/>
      <c r="G41" s="5"/>
      <c r="H41" s="6"/>
      <c r="I41" s="5"/>
      <c r="J41" s="6"/>
      <c r="K41" s="30"/>
      <c r="L41" s="82" t="str">
        <f t="shared" si="29"/>
        <v/>
      </c>
      <c r="M41" s="83" t="str">
        <f t="shared" si="30"/>
        <v/>
      </c>
      <c r="N41" s="84" t="str">
        <f t="shared" si="27"/>
        <v/>
      </c>
      <c r="O41" s="97" t="str" cm="1">
        <f t="array" ref="O41">_xlfn.IFS(SUM($E41,$G41,$I41)=0,"",$K41&gt;=time_violations,"",SUM($E41,$G41,$I41)&gt;0,SUM($E41,$G41,$I41))</f>
        <v/>
      </c>
      <c r="P41" t="str">
        <f t="shared" si="28"/>
        <v/>
      </c>
      <c r="AF41" s="97" t="str">
        <f t="shared" ca="1" si="11"/>
        <v/>
      </c>
    </row>
    <row r="42" spans="1:32" ht="15.6" customHeight="1" x14ac:dyDescent="0.25">
      <c r="A42" s="499"/>
      <c r="B42" s="77" t="str" cm="1">
        <f t="array" aca="1" ref="B42" ca="1">IFERROR(_xlfn.IFS(M42="","",K42&gt;=time_violations,0,OR(N42/COUNT(rank)&lt;=percentage_superior,AF42&lt;&gt;""),1),"")</f>
        <v/>
      </c>
      <c r="C42" s="78" t="s">
        <v>382</v>
      </c>
      <c r="D42" s="78" t="str">
        <f>IF(Entries!AC41="","",Entries!AC41)</f>
        <v/>
      </c>
      <c r="E42" s="5"/>
      <c r="F42" s="6"/>
      <c r="G42" s="5"/>
      <c r="H42" s="6"/>
      <c r="I42" s="5"/>
      <c r="J42" s="6"/>
      <c r="K42" s="30"/>
      <c r="L42" s="82" t="str">
        <f t="shared" si="29"/>
        <v/>
      </c>
      <c r="M42" s="83" t="str">
        <f t="shared" si="30"/>
        <v/>
      </c>
      <c r="N42" s="84" t="str">
        <f t="shared" si="27"/>
        <v/>
      </c>
      <c r="O42" s="97" t="str" cm="1">
        <f t="array" ref="O42">_xlfn.IFS(SUM($E42,$G42,$I42)=0,"",$K42&gt;=time_violations,"",SUM($E42,$G42,$I42)&gt;0,SUM($E42,$G42,$I42))</f>
        <v/>
      </c>
      <c r="P42" t="str">
        <f t="shared" si="28"/>
        <v/>
      </c>
      <c r="AF42" s="97" t="str">
        <f t="shared" ca="1" si="11"/>
        <v/>
      </c>
    </row>
    <row r="43" spans="1:32" ht="15.6" customHeight="1" x14ac:dyDescent="0.25">
      <c r="A43" s="500"/>
      <c r="B43" s="77" t="str" cm="1">
        <f t="array" aca="1" ref="B43" ca="1">IFERROR(_xlfn.IFS(M43="","",K43&gt;=time_violations,0,OR(N43/COUNT(rank)&lt;=percentage_superior,AF43&lt;&gt;""),1),"")</f>
        <v/>
      </c>
      <c r="C43" s="78" t="s">
        <v>390</v>
      </c>
      <c r="D43" s="78" t="str">
        <f>IF(Entries!AC42="","",Entries!AC42)</f>
        <v/>
      </c>
      <c r="E43" s="5"/>
      <c r="F43" s="6"/>
      <c r="G43" s="5"/>
      <c r="H43" s="6"/>
      <c r="I43" s="5"/>
      <c r="J43" s="6"/>
      <c r="K43" s="30"/>
      <c r="L43" s="82" t="str">
        <f t="shared" si="29"/>
        <v/>
      </c>
      <c r="M43" s="83" t="str">
        <f>IF(SUM(F43,H43,J43)&gt;0,SUM(F43,H43,J43),"")</f>
        <v/>
      </c>
      <c r="N43" s="84" t="str">
        <f t="shared" si="27"/>
        <v/>
      </c>
      <c r="O43" s="97" t="str" cm="1">
        <f t="array" ref="O43">_xlfn.IFS(SUM($E43,$G43,$I43)=0,"",$K43&gt;=time_violations,"",SUM($E43,$G43,$I43)&gt;0,SUM($E43,$G43,$I43))</f>
        <v/>
      </c>
      <c r="P43" t="str">
        <f t="shared" si="28"/>
        <v/>
      </c>
      <c r="AF43" s="97" t="str">
        <f t="shared" ca="1" si="11"/>
        <v/>
      </c>
    </row>
    <row r="44" spans="1:32" ht="15.6" customHeight="1" x14ac:dyDescent="0.25">
      <c r="A44" s="507" t="s">
        <v>35</v>
      </c>
      <c r="B44" s="87" t="str" cm="1">
        <f t="array" aca="1" ref="B44" ca="1">IFERROR(_xlfn.IFS(M44="","",K44&gt;=time_violations,0,OR(N44/COUNT(rank)&lt;=percentage_superior,AF44&lt;&gt;""),1),"")</f>
        <v/>
      </c>
      <c r="C44" s="88" t="s">
        <v>398</v>
      </c>
      <c r="D44" s="88" t="str">
        <f>IF(Entries!AC43="","",Entries!AC43)</f>
        <v/>
      </c>
      <c r="E44" s="7"/>
      <c r="F44" s="8"/>
      <c r="G44" s="7"/>
      <c r="H44" s="8"/>
      <c r="I44" s="7"/>
      <c r="J44" s="8"/>
      <c r="K44" s="31"/>
      <c r="L44" s="92" t="str">
        <f t="shared" si="29"/>
        <v/>
      </c>
      <c r="M44" s="93" t="str">
        <f t="shared" ref="M44:M67" si="31">IF(SUM(F44,H44,J44)&gt;0,SUM(F44,H44,J44),"")</f>
        <v/>
      </c>
      <c r="N44" s="94" t="str">
        <f t="shared" si="27"/>
        <v/>
      </c>
      <c r="O44" s="97" t="str" cm="1">
        <f t="array" ref="O44">_xlfn.IFS(SUM($E44,$G44,$I44)=0,"",$K44&gt;=time_violations,"",SUM($E44,$G44,$I44)&gt;0,SUM($E44,$G44,$I44))</f>
        <v/>
      </c>
      <c r="P44" t="str">
        <f t="shared" si="28"/>
        <v/>
      </c>
      <c r="AF44" s="97" t="str">
        <f t="shared" ca="1" si="11"/>
        <v/>
      </c>
    </row>
    <row r="45" spans="1:32" ht="15.6" customHeight="1" x14ac:dyDescent="0.25">
      <c r="A45" s="508"/>
      <c r="B45" s="87" t="str" cm="1">
        <f t="array" aca="1" ref="B45" ca="1">IFERROR(_xlfn.IFS(M45="","",K45&gt;=time_violations,0,OR(N45/COUNT(rank)&lt;=percentage_superior,AF45&lt;&gt;""),1),"")</f>
        <v/>
      </c>
      <c r="C45" s="88" t="s">
        <v>407</v>
      </c>
      <c r="D45" s="88" t="str">
        <f>IF(Entries!AC44="","",Entries!AC44)</f>
        <v/>
      </c>
      <c r="E45" s="7"/>
      <c r="F45" s="8"/>
      <c r="G45" s="7"/>
      <c r="H45" s="8"/>
      <c r="I45" s="7"/>
      <c r="J45" s="8"/>
      <c r="K45" s="31"/>
      <c r="L45" s="92" t="str">
        <f t="shared" si="29"/>
        <v/>
      </c>
      <c r="M45" s="93" t="str">
        <f t="shared" si="31"/>
        <v/>
      </c>
      <c r="N45" s="94" t="str">
        <f t="shared" si="27"/>
        <v/>
      </c>
      <c r="O45" s="97" t="str" cm="1">
        <f t="array" ref="O45">_xlfn.IFS(SUM($E45,$G45,$I45)=0,"",$K45&gt;=time_violations,"",SUM($E45,$G45,$I45)&gt;0,SUM($E45,$G45,$I45))</f>
        <v/>
      </c>
      <c r="P45" t="str">
        <f t="shared" si="28"/>
        <v/>
      </c>
      <c r="AF45" s="97" t="str">
        <f t="shared" ca="1" si="11"/>
        <v/>
      </c>
    </row>
    <row r="46" spans="1:32" ht="15.6" customHeight="1" x14ac:dyDescent="0.25">
      <c r="A46" s="508"/>
      <c r="B46" s="87" t="str" cm="1">
        <f t="array" aca="1" ref="B46" ca="1">IFERROR(_xlfn.IFS(M46="","",K46&gt;=time_violations,0,OR(N46/COUNT(rank)&lt;=percentage_superior,AF46&lt;&gt;""),1),"")</f>
        <v/>
      </c>
      <c r="C46" s="88" t="s">
        <v>415</v>
      </c>
      <c r="D46" s="88" t="str">
        <f>IF(Entries!AC45="","",Entries!AC45)</f>
        <v/>
      </c>
      <c r="E46" s="7"/>
      <c r="F46" s="8"/>
      <c r="G46" s="7"/>
      <c r="H46" s="8"/>
      <c r="I46" s="7"/>
      <c r="J46" s="8"/>
      <c r="K46" s="31"/>
      <c r="L46" s="92" t="str">
        <f t="shared" si="29"/>
        <v/>
      </c>
      <c r="M46" s="93" t="str">
        <f t="shared" si="31"/>
        <v/>
      </c>
      <c r="N46" s="94" t="str">
        <f t="shared" si="27"/>
        <v/>
      </c>
      <c r="O46" s="97" t="str" cm="1">
        <f t="array" ref="O46">_xlfn.IFS(SUM($E46,$G46,$I46)=0,"",$K46&gt;=time_violations,"",SUM($E46,$G46,$I46)&gt;0,SUM($E46,$G46,$I46))</f>
        <v/>
      </c>
      <c r="P46" t="str">
        <f t="shared" si="28"/>
        <v/>
      </c>
      <c r="AF46" s="97" t="str">
        <f t="shared" ca="1" si="11"/>
        <v/>
      </c>
    </row>
    <row r="47" spans="1:32" ht="15.6" customHeight="1" x14ac:dyDescent="0.25">
      <c r="A47" s="509"/>
      <c r="B47" s="87" t="str" cm="1">
        <f t="array" aca="1" ref="B47" ca="1">IFERROR(_xlfn.IFS(M47="","",K47&gt;=time_violations,0,OR(N47/COUNT(rank)&lt;=percentage_superior,AF47&lt;&gt;""),1),"")</f>
        <v/>
      </c>
      <c r="C47" s="88" t="s">
        <v>423</v>
      </c>
      <c r="D47" s="88" t="str">
        <f>IF(Entries!AC46="","",Entries!AC46)</f>
        <v/>
      </c>
      <c r="E47" s="7"/>
      <c r="F47" s="8"/>
      <c r="G47" s="7"/>
      <c r="H47" s="8"/>
      <c r="I47" s="7"/>
      <c r="J47" s="8"/>
      <c r="K47" s="31"/>
      <c r="L47" s="92" t="str">
        <f t="shared" si="29"/>
        <v/>
      </c>
      <c r="M47" s="93" t="str">
        <f t="shared" si="31"/>
        <v/>
      </c>
      <c r="N47" s="93" t="str">
        <f t="shared" si="27"/>
        <v/>
      </c>
      <c r="O47" s="97" t="str" cm="1">
        <f t="array" ref="O47">_xlfn.IFS(SUM($E47,$G47,$I47)=0,"",$K47&gt;=time_violations,"",SUM($E47,$G47,$I47)&gt;0,SUM($E47,$G47,$I47))</f>
        <v/>
      </c>
      <c r="P47" t="str">
        <f t="shared" si="28"/>
        <v/>
      </c>
      <c r="AF47" s="97" t="str">
        <f t="shared" ca="1" si="11"/>
        <v/>
      </c>
    </row>
    <row r="48" spans="1:32" ht="15.6" customHeight="1" x14ac:dyDescent="0.25">
      <c r="A48" s="516" t="s">
        <v>36</v>
      </c>
      <c r="B48" s="98" t="str" cm="1">
        <f t="array" aca="1" ref="B48" ca="1">IFERROR(_xlfn.IFS(M48="","",K48&gt;=time_violations,0,OR(N48/COUNT(rank)&lt;=percentage_superior,AF48&lt;&gt;""),1),"")</f>
        <v/>
      </c>
      <c r="C48" s="99" t="s">
        <v>431</v>
      </c>
      <c r="D48" s="99" t="str">
        <f>IF(Entries!AC47="","",Entries!AC47)</f>
        <v/>
      </c>
      <c r="E48" s="9"/>
      <c r="F48" s="10"/>
      <c r="G48" s="9"/>
      <c r="H48" s="10"/>
      <c r="I48" s="9"/>
      <c r="J48" s="10"/>
      <c r="K48" s="32"/>
      <c r="L48" s="103" t="str">
        <f t="shared" si="29"/>
        <v/>
      </c>
      <c r="M48" s="104" t="str">
        <f t="shared" si="31"/>
        <v/>
      </c>
      <c r="N48" s="104" t="str">
        <f t="shared" si="27"/>
        <v/>
      </c>
      <c r="O48" s="97" t="str" cm="1">
        <f t="array" ref="O48">_xlfn.IFS(SUM($E48,$G48,$I48)=0,"",$K48&gt;=time_violations,"",SUM($E48,$G48,$I48)&gt;0,SUM($E48,$G48,$I48))</f>
        <v/>
      </c>
      <c r="P48" t="str">
        <f t="shared" si="28"/>
        <v/>
      </c>
      <c r="AF48" s="97" t="str">
        <f t="shared" ca="1" si="11"/>
        <v/>
      </c>
    </row>
    <row r="49" spans="1:32" ht="15.6" customHeight="1" x14ac:dyDescent="0.25">
      <c r="A49" s="517"/>
      <c r="B49" s="98" t="str" cm="1">
        <f t="array" aca="1" ref="B49" ca="1">IFERROR(_xlfn.IFS(M49="","",K49&gt;=time_violations,0,OR(N49/COUNT(rank)&lt;=percentage_superior,AF49&lt;&gt;""),1),"")</f>
        <v/>
      </c>
      <c r="C49" s="99" t="s">
        <v>440</v>
      </c>
      <c r="D49" s="99" t="str">
        <f>IF(Entries!AC48="","",Entries!AC48)</f>
        <v/>
      </c>
      <c r="E49" s="9"/>
      <c r="F49" s="10"/>
      <c r="G49" s="9"/>
      <c r="H49" s="10"/>
      <c r="I49" s="9"/>
      <c r="J49" s="10"/>
      <c r="K49" s="32"/>
      <c r="L49" s="103" t="str">
        <f t="shared" si="29"/>
        <v/>
      </c>
      <c r="M49" s="104" t="str">
        <f t="shared" si="31"/>
        <v/>
      </c>
      <c r="N49" s="104" t="str">
        <f t="shared" si="27"/>
        <v/>
      </c>
      <c r="O49" s="97" t="str" cm="1">
        <f t="array" ref="O49">_xlfn.IFS(SUM($E49,$G49,$I49)=0,"",$K49&gt;=time_violations,"",SUM($E49,$G49,$I49)&gt;0,SUM($E49,$G49,$I49))</f>
        <v/>
      </c>
      <c r="P49" t="str">
        <f t="shared" si="28"/>
        <v/>
      </c>
      <c r="AF49" s="97" t="str">
        <f t="shared" ca="1" si="11"/>
        <v/>
      </c>
    </row>
    <row r="50" spans="1:32" ht="15.6" customHeight="1" x14ac:dyDescent="0.25">
      <c r="A50" s="517"/>
      <c r="B50" s="98" t="str" cm="1">
        <f t="array" aca="1" ref="B50" ca="1">IFERROR(_xlfn.IFS(M50="","",K50&gt;=time_violations,0,OR(N50/COUNT(rank)&lt;=percentage_superior,AF50&lt;&gt;""),1),"")</f>
        <v/>
      </c>
      <c r="C50" s="99" t="s">
        <v>448</v>
      </c>
      <c r="D50" s="99" t="str">
        <f>IF(Entries!AC49="","",Entries!AC49)</f>
        <v/>
      </c>
      <c r="E50" s="9"/>
      <c r="F50" s="10"/>
      <c r="G50" s="9"/>
      <c r="H50" s="10"/>
      <c r="I50" s="9"/>
      <c r="J50" s="10"/>
      <c r="K50" s="32"/>
      <c r="L50" s="103" t="str">
        <f t="shared" si="29"/>
        <v/>
      </c>
      <c r="M50" s="104" t="str">
        <f t="shared" si="31"/>
        <v/>
      </c>
      <c r="N50" s="104" t="str">
        <f t="shared" si="27"/>
        <v/>
      </c>
      <c r="O50" s="97" t="str" cm="1">
        <f t="array" ref="O50">_xlfn.IFS(SUM($E50,$G50,$I50)=0,"",$K50&gt;=time_violations,"",SUM($E50,$G50,$I50)&gt;0,SUM($E50,$G50,$I50))</f>
        <v/>
      </c>
      <c r="P50" t="str">
        <f t="shared" si="28"/>
        <v/>
      </c>
      <c r="AF50" s="97" t="str">
        <f t="shared" ca="1" si="11"/>
        <v/>
      </c>
    </row>
    <row r="51" spans="1:32" ht="15.6" customHeight="1" x14ac:dyDescent="0.25">
      <c r="A51" s="518"/>
      <c r="B51" s="98" t="str" cm="1">
        <f t="array" aca="1" ref="B51" ca="1">IFERROR(_xlfn.IFS(M51="","",K51&gt;=time_violations,0,OR(N51/COUNT(rank)&lt;=percentage_superior,AF51&lt;&gt;""),1),"")</f>
        <v/>
      </c>
      <c r="C51" s="99" t="s">
        <v>456</v>
      </c>
      <c r="D51" s="99" t="str">
        <f>IF(Entries!AC50="","",Entries!AC50)</f>
        <v/>
      </c>
      <c r="E51" s="9"/>
      <c r="F51" s="10"/>
      <c r="G51" s="9"/>
      <c r="H51" s="10"/>
      <c r="I51" s="9"/>
      <c r="J51" s="10"/>
      <c r="K51" s="32"/>
      <c r="L51" s="103" t="str">
        <f t="shared" si="29"/>
        <v/>
      </c>
      <c r="M51" s="104" t="str">
        <f t="shared" si="31"/>
        <v/>
      </c>
      <c r="N51" s="104" t="str">
        <f t="shared" si="27"/>
        <v/>
      </c>
      <c r="O51" s="97" t="str" cm="1">
        <f t="array" ref="O51">_xlfn.IFS(SUM($E51,$G51,$I51)=0,"",$K51&gt;=time_violations,"",SUM($E51,$G51,$I51)&gt;0,SUM($E51,$G51,$I51))</f>
        <v/>
      </c>
      <c r="P51" t="str">
        <f t="shared" si="28"/>
        <v/>
      </c>
      <c r="AF51" s="97" t="str">
        <f t="shared" ca="1" si="11"/>
        <v/>
      </c>
    </row>
    <row r="52" spans="1:32" ht="15.6" customHeight="1" x14ac:dyDescent="0.25">
      <c r="A52" s="525" t="s">
        <v>37</v>
      </c>
      <c r="B52" s="105" t="str" cm="1">
        <f t="array" aca="1" ref="B52" ca="1">IFERROR(_xlfn.IFS(M52="","",K52&gt;=time_violations,0,OR(N52/COUNT(rank)&lt;=percentage_superior,AF52&lt;&gt;""),1),"")</f>
        <v/>
      </c>
      <c r="C52" s="106" t="s">
        <v>464</v>
      </c>
      <c r="D52" s="106" t="str">
        <f>IF(Entries!AC51="","",Entries!AC51)</f>
        <v/>
      </c>
      <c r="E52" s="11"/>
      <c r="F52" s="12"/>
      <c r="G52" s="11"/>
      <c r="H52" s="12"/>
      <c r="I52" s="11"/>
      <c r="J52" s="12"/>
      <c r="K52" s="33"/>
      <c r="L52" s="110" t="str">
        <f t="shared" si="29"/>
        <v/>
      </c>
      <c r="M52" s="111" t="str">
        <f t="shared" si="31"/>
        <v/>
      </c>
      <c r="N52" s="111" t="str">
        <f t="shared" si="27"/>
        <v/>
      </c>
      <c r="O52" s="97" t="str" cm="1">
        <f t="array" ref="O52">_xlfn.IFS(SUM($E52,$G52,$I52)=0,"",$K52&gt;=time_violations,"",SUM($E52,$G52,$I52)&gt;0,SUM($E52,$G52,$I52))</f>
        <v/>
      </c>
      <c r="P52" t="str">
        <f t="shared" si="28"/>
        <v/>
      </c>
      <c r="AF52" s="97" t="str">
        <f t="shared" ca="1" si="11"/>
        <v/>
      </c>
    </row>
    <row r="53" spans="1:32" ht="15.6" customHeight="1" x14ac:dyDescent="0.25">
      <c r="A53" s="526"/>
      <c r="B53" s="105" t="str" cm="1">
        <f t="array" aca="1" ref="B53" ca="1">IFERROR(_xlfn.IFS(M53="","",K53&gt;=time_violations,0,OR(N53/COUNT(rank)&lt;=percentage_superior,AF53&lt;&gt;""),1),"")</f>
        <v/>
      </c>
      <c r="C53" s="106" t="s">
        <v>473</v>
      </c>
      <c r="D53" s="106" t="str">
        <f>IF(Entries!AC52="","",Entries!AC52)</f>
        <v/>
      </c>
      <c r="E53" s="11"/>
      <c r="F53" s="12"/>
      <c r="G53" s="11"/>
      <c r="H53" s="12"/>
      <c r="I53" s="11"/>
      <c r="J53" s="12"/>
      <c r="K53" s="33"/>
      <c r="L53" s="110" t="str">
        <f t="shared" si="29"/>
        <v/>
      </c>
      <c r="M53" s="111" t="str">
        <f t="shared" si="31"/>
        <v/>
      </c>
      <c r="N53" s="111" t="str">
        <f t="shared" si="27"/>
        <v/>
      </c>
      <c r="O53" s="97" t="str" cm="1">
        <f t="array" ref="O53">_xlfn.IFS(SUM($E53,$G53,$I53)=0,"",$K53&gt;=time_violations,"",SUM($E53,$G53,$I53)&gt;0,SUM($E53,$G53,$I53))</f>
        <v/>
      </c>
      <c r="P53" t="str">
        <f t="shared" si="28"/>
        <v/>
      </c>
      <c r="AF53" s="97" t="str">
        <f t="shared" ca="1" si="11"/>
        <v/>
      </c>
    </row>
    <row r="54" spans="1:32" ht="15.6" customHeight="1" x14ac:dyDescent="0.25">
      <c r="A54" s="526"/>
      <c r="B54" s="105" t="str" cm="1">
        <f t="array" aca="1" ref="B54" ca="1">IFERROR(_xlfn.IFS(M54="","",K54&gt;=time_violations,0,OR(N54/COUNT(rank)&lt;=percentage_superior,AF54&lt;&gt;""),1),"")</f>
        <v/>
      </c>
      <c r="C54" s="106" t="s">
        <v>481</v>
      </c>
      <c r="D54" s="106" t="str">
        <f>IF(Entries!AC53="","",Entries!AC53)</f>
        <v/>
      </c>
      <c r="E54" s="11"/>
      <c r="F54" s="12"/>
      <c r="G54" s="11"/>
      <c r="H54" s="12"/>
      <c r="I54" s="11"/>
      <c r="J54" s="12"/>
      <c r="K54" s="33"/>
      <c r="L54" s="110" t="str">
        <f t="shared" si="29"/>
        <v/>
      </c>
      <c r="M54" s="111" t="str">
        <f t="shared" si="31"/>
        <v/>
      </c>
      <c r="N54" s="111" t="str">
        <f t="shared" si="27"/>
        <v/>
      </c>
      <c r="O54" s="97" t="str" cm="1">
        <f t="array" ref="O54">_xlfn.IFS(SUM($E54,$G54,$I54)=0,"",$K54&gt;=time_violations,"",SUM($E54,$G54,$I54)&gt;0,SUM($E54,$G54,$I54))</f>
        <v/>
      </c>
      <c r="P54" t="str">
        <f t="shared" si="28"/>
        <v/>
      </c>
      <c r="AF54" s="97" t="str">
        <f t="shared" ca="1" si="11"/>
        <v/>
      </c>
    </row>
    <row r="55" spans="1:32" ht="15.6" customHeight="1" x14ac:dyDescent="0.25">
      <c r="A55" s="527"/>
      <c r="B55" s="105" t="str" cm="1">
        <f t="array" aca="1" ref="B55" ca="1">IFERROR(_xlfn.IFS(M55="","",K55&gt;=time_violations,0,OR(N55/COUNT(rank)&lt;=percentage_superior,AF55&lt;&gt;""),1),"")</f>
        <v/>
      </c>
      <c r="C55" s="106" t="s">
        <v>489</v>
      </c>
      <c r="D55" s="106" t="str">
        <f>IF(Entries!AC54="","",Entries!AC54)</f>
        <v/>
      </c>
      <c r="E55" s="11"/>
      <c r="F55" s="12"/>
      <c r="G55" s="11"/>
      <c r="H55" s="12"/>
      <c r="I55" s="11"/>
      <c r="J55" s="12"/>
      <c r="K55" s="33"/>
      <c r="L55" s="110" t="str">
        <f t="shared" si="29"/>
        <v/>
      </c>
      <c r="M55" s="111" t="str">
        <f t="shared" si="31"/>
        <v/>
      </c>
      <c r="N55" s="111" t="str">
        <f t="shared" si="27"/>
        <v/>
      </c>
      <c r="O55" s="97" t="str" cm="1">
        <f t="array" ref="O55">_xlfn.IFS(SUM($E55,$G55,$I55)=0,"",$K55&gt;=time_violations,"",SUM($E55,$G55,$I55)&gt;0,SUM($E55,$G55,$I55))</f>
        <v/>
      </c>
      <c r="P55" t="str">
        <f t="shared" si="28"/>
        <v/>
      </c>
      <c r="AF55" s="97" t="str">
        <f t="shared" ca="1" si="11"/>
        <v/>
      </c>
    </row>
    <row r="56" spans="1:32" ht="15.6" customHeight="1" x14ac:dyDescent="0.25">
      <c r="A56" s="534" t="s">
        <v>38</v>
      </c>
      <c r="B56" s="112" t="str" cm="1">
        <f t="array" aca="1" ref="B56" ca="1">IFERROR(_xlfn.IFS(M56="","",K56&gt;=time_violations,0,OR(N56/COUNT(rank)&lt;=percentage_superior,AF56&lt;&gt;""),1),"")</f>
        <v/>
      </c>
      <c r="C56" s="113" t="s">
        <v>497</v>
      </c>
      <c r="D56" s="113" t="str">
        <f>IF(Entries!AC55="","",Entries!AC55)</f>
        <v/>
      </c>
      <c r="E56" s="13"/>
      <c r="F56" s="14"/>
      <c r="G56" s="13"/>
      <c r="H56" s="14"/>
      <c r="I56" s="13"/>
      <c r="J56" s="14"/>
      <c r="K56" s="34"/>
      <c r="L56" s="117" t="str">
        <f t="shared" si="29"/>
        <v/>
      </c>
      <c r="M56" s="118" t="str">
        <f t="shared" si="31"/>
        <v/>
      </c>
      <c r="N56" s="118" t="str">
        <f t="shared" si="27"/>
        <v/>
      </c>
      <c r="O56" s="97" t="str" cm="1">
        <f t="array" ref="O56">_xlfn.IFS(SUM($E56,$G56,$I56)=0,"",$K56&gt;=time_violations,"",SUM($E56,$G56,$I56)&gt;0,SUM($E56,$G56,$I56))</f>
        <v/>
      </c>
      <c r="P56" t="str">
        <f t="shared" si="28"/>
        <v/>
      </c>
      <c r="AF56" s="97" t="str">
        <f t="shared" ca="1" si="11"/>
        <v/>
      </c>
    </row>
    <row r="57" spans="1:32" ht="15.6" customHeight="1" x14ac:dyDescent="0.25">
      <c r="A57" s="535"/>
      <c r="B57" s="112" t="str" cm="1">
        <f t="array" aca="1" ref="B57" ca="1">IFERROR(_xlfn.IFS(M57="","",K57&gt;=time_violations,0,OR(N57/COUNT(rank)&lt;=percentage_superior,AF57&lt;&gt;""),1),"")</f>
        <v/>
      </c>
      <c r="C57" s="113" t="s">
        <v>506</v>
      </c>
      <c r="D57" s="113" t="str">
        <f>IF(Entries!AC56="","",Entries!AC56)</f>
        <v/>
      </c>
      <c r="E57" s="13"/>
      <c r="F57" s="14"/>
      <c r="G57" s="13"/>
      <c r="H57" s="14"/>
      <c r="I57" s="13"/>
      <c r="J57" s="14"/>
      <c r="K57" s="34"/>
      <c r="L57" s="117" t="str">
        <f t="shared" si="29"/>
        <v/>
      </c>
      <c r="M57" s="118" t="str">
        <f t="shared" si="31"/>
        <v/>
      </c>
      <c r="N57" s="118" t="str">
        <f t="shared" si="27"/>
        <v/>
      </c>
      <c r="O57" s="97" t="str" cm="1">
        <f t="array" ref="O57">_xlfn.IFS(SUM($E57,$G57,$I57)=0,"",$K57&gt;=time_violations,"",SUM($E57,$G57,$I57)&gt;0,SUM($E57,$G57,$I57))</f>
        <v/>
      </c>
      <c r="P57" t="str">
        <f t="shared" si="28"/>
        <v/>
      </c>
      <c r="AF57" s="97" t="str">
        <f t="shared" ca="1" si="11"/>
        <v/>
      </c>
    </row>
    <row r="58" spans="1:32" ht="15.6" customHeight="1" x14ac:dyDescent="0.25">
      <c r="A58" s="535"/>
      <c r="B58" s="112" t="str" cm="1">
        <f t="array" aca="1" ref="B58" ca="1">IFERROR(_xlfn.IFS(M58="","",K58&gt;=time_violations,0,OR(N58/COUNT(rank)&lt;=percentage_superior,AF58&lt;&gt;""),1),"")</f>
        <v/>
      </c>
      <c r="C58" s="113" t="s">
        <v>514</v>
      </c>
      <c r="D58" s="113" t="str">
        <f>IF(Entries!AC57="","",Entries!AC57)</f>
        <v/>
      </c>
      <c r="E58" s="13"/>
      <c r="F58" s="14"/>
      <c r="G58" s="13"/>
      <c r="H58" s="14"/>
      <c r="I58" s="13"/>
      <c r="J58" s="14"/>
      <c r="K58" s="34"/>
      <c r="L58" s="117" t="str">
        <f t="shared" si="29"/>
        <v/>
      </c>
      <c r="M58" s="118" t="str">
        <f t="shared" si="31"/>
        <v/>
      </c>
      <c r="N58" s="118" t="str">
        <f t="shared" si="27"/>
        <v/>
      </c>
      <c r="O58" s="97" t="str" cm="1">
        <f t="array" ref="O58">_xlfn.IFS(SUM($E58,$G58,$I58)=0,"",$K58&gt;=time_violations,"",SUM($E58,$G58,$I58)&gt;0,SUM($E58,$G58,$I58))</f>
        <v/>
      </c>
      <c r="P58" t="str">
        <f t="shared" si="28"/>
        <v/>
      </c>
      <c r="AF58" s="97" t="str">
        <f t="shared" ca="1" si="11"/>
        <v/>
      </c>
    </row>
    <row r="59" spans="1:32" ht="15.6" customHeight="1" x14ac:dyDescent="0.25">
      <c r="A59" s="536"/>
      <c r="B59" s="119" t="str" cm="1">
        <f t="array" aca="1" ref="B59" ca="1">IFERROR(_xlfn.IFS(M59="","",K59&gt;=time_violations,0,OR(N59/COUNT(rank)&lt;=percentage_superior,AF59&lt;&gt;""),1),"")</f>
        <v/>
      </c>
      <c r="C59" s="120" t="s">
        <v>522</v>
      </c>
      <c r="D59" s="120" t="str">
        <f>IF(Entries!AC58="","",Entries!AC58)</f>
        <v/>
      </c>
      <c r="E59" s="15"/>
      <c r="F59" s="16"/>
      <c r="G59" s="15"/>
      <c r="H59" s="16"/>
      <c r="I59" s="15"/>
      <c r="J59" s="16"/>
      <c r="K59" s="35"/>
      <c r="L59" s="117" t="str">
        <f t="shared" si="29"/>
        <v/>
      </c>
      <c r="M59" s="118" t="str">
        <f t="shared" si="31"/>
        <v/>
      </c>
      <c r="N59" s="118" t="str">
        <f t="shared" si="27"/>
        <v/>
      </c>
      <c r="O59" s="97" t="str" cm="1">
        <f t="array" ref="O59">_xlfn.IFS(SUM($E59,$G59,$I59)=0,"",$K59&gt;=time_violations,"",SUM($E59,$G59,$I59)&gt;0,SUM($E59,$G59,$I59))</f>
        <v/>
      </c>
      <c r="P59" t="str">
        <f t="shared" si="28"/>
        <v/>
      </c>
      <c r="AF59" s="97" t="str">
        <f t="shared" ca="1" si="11"/>
        <v/>
      </c>
    </row>
    <row r="60" spans="1:32" ht="15.6" customHeight="1" x14ac:dyDescent="0.25">
      <c r="A60" s="543" t="s">
        <v>39</v>
      </c>
      <c r="B60" s="124" t="str" cm="1">
        <f t="array" aca="1" ref="B60" ca="1">IFERROR(_xlfn.IFS(M60="","",K60&gt;=time_violations,0,OR(N60/COUNT(rank)&lt;=percentage_superior,AF60&lt;&gt;""),1),"")</f>
        <v/>
      </c>
      <c r="C60" s="188" t="s">
        <v>530</v>
      </c>
      <c r="D60" s="149" t="str">
        <f>IF(Entries!AC59="","",Entries!AC59)</f>
        <v/>
      </c>
      <c r="E60" s="17"/>
      <c r="F60" s="18"/>
      <c r="G60" s="17"/>
      <c r="H60" s="18"/>
      <c r="I60" s="17"/>
      <c r="J60" s="18"/>
      <c r="K60" s="192"/>
      <c r="L60" s="129" t="str">
        <f t="shared" si="29"/>
        <v/>
      </c>
      <c r="M60" s="130" t="str">
        <f t="shared" si="31"/>
        <v/>
      </c>
      <c r="N60" s="130" t="str">
        <f t="shared" si="27"/>
        <v/>
      </c>
      <c r="O60" s="97" t="str" cm="1">
        <f t="array" ref="O60">_xlfn.IFS(SUM($E60,$G60,$I60)=0,"",$K60&gt;=time_violations,"",SUM($E60,$G60,$I60)&gt;0,SUM($E60,$G60,$I60))</f>
        <v/>
      </c>
      <c r="P60" t="str">
        <f t="shared" si="28"/>
        <v/>
      </c>
      <c r="AF60" s="97" t="str">
        <f t="shared" ca="1" si="11"/>
        <v/>
      </c>
    </row>
    <row r="61" spans="1:32" ht="15.6" customHeight="1" x14ac:dyDescent="0.25">
      <c r="A61" s="544"/>
      <c r="B61" s="124" t="str" cm="1">
        <f t="array" aca="1" ref="B61" ca="1">IFERROR(_xlfn.IFS(M61="","",K61&gt;=time_violations,0,OR(N61/COUNT(rank)&lt;=percentage_superior,AF61&lt;&gt;""),1),"")</f>
        <v/>
      </c>
      <c r="C61" s="188" t="s">
        <v>539</v>
      </c>
      <c r="D61" s="149" t="str">
        <f>IF(Entries!AC60="","",Entries!AC60)</f>
        <v/>
      </c>
      <c r="E61" s="17"/>
      <c r="F61" s="18"/>
      <c r="G61" s="17"/>
      <c r="H61" s="18"/>
      <c r="I61" s="17"/>
      <c r="J61" s="18"/>
      <c r="K61" s="36"/>
      <c r="L61" s="129" t="str">
        <f t="shared" si="29"/>
        <v/>
      </c>
      <c r="M61" s="130" t="str">
        <f t="shared" si="31"/>
        <v/>
      </c>
      <c r="N61" s="130" t="str">
        <f t="shared" si="27"/>
        <v/>
      </c>
      <c r="O61" s="97" t="str" cm="1">
        <f t="array" ref="O61">_xlfn.IFS(SUM($E61,$G61,$I61)=0,"",$K61&gt;=time_violations,"",SUM($E61,$G61,$I61)&gt;0,SUM($E61,$G61,$I61))</f>
        <v/>
      </c>
      <c r="P61" t="str">
        <f t="shared" si="28"/>
        <v/>
      </c>
      <c r="AF61" s="97" t="str">
        <f t="shared" ca="1" si="11"/>
        <v/>
      </c>
    </row>
    <row r="62" spans="1:32" ht="15.6" customHeight="1" x14ac:dyDescent="0.25">
      <c r="A62" s="544"/>
      <c r="B62" s="124" t="str" cm="1">
        <f t="array" aca="1" ref="B62" ca="1">IFERROR(_xlfn.IFS(M62="","",K62&gt;=time_violations,0,OR(N62/COUNT(rank)&lt;=percentage_superior,AF62&lt;&gt;""),1),"")</f>
        <v/>
      </c>
      <c r="C62" s="188" t="s">
        <v>547</v>
      </c>
      <c r="D62" s="149" t="str">
        <f>IF(Entries!AC61="","",Entries!AC61)</f>
        <v/>
      </c>
      <c r="E62" s="17"/>
      <c r="F62" s="18"/>
      <c r="G62" s="17"/>
      <c r="H62" s="18"/>
      <c r="I62" s="17"/>
      <c r="J62" s="18"/>
      <c r="K62" s="36"/>
      <c r="L62" s="129" t="str">
        <f t="shared" si="29"/>
        <v/>
      </c>
      <c r="M62" s="130" t="str">
        <f t="shared" si="31"/>
        <v/>
      </c>
      <c r="N62" s="130" t="str">
        <f t="shared" si="27"/>
        <v/>
      </c>
      <c r="O62" s="97" t="str" cm="1">
        <f t="array" ref="O62">_xlfn.IFS(SUM($E62,$G62,$I62)=0,"",$K62&gt;=time_violations,"",SUM($E62,$G62,$I62)&gt;0,SUM($E62,$G62,$I62))</f>
        <v/>
      </c>
      <c r="P62" t="str">
        <f t="shared" si="28"/>
        <v/>
      </c>
      <c r="AF62" s="97" t="str">
        <f t="shared" ca="1" si="11"/>
        <v/>
      </c>
    </row>
    <row r="63" spans="1:32" ht="15.6" customHeight="1" x14ac:dyDescent="0.25">
      <c r="A63" s="545"/>
      <c r="B63" s="124" t="str" cm="1">
        <f t="array" aca="1" ref="B63" ca="1">IFERROR(_xlfn.IFS(M63="","",K63&gt;=time_violations,0,OR(N63/COUNT(rank)&lt;=percentage_superior,AF63&lt;&gt;""),1),"")</f>
        <v/>
      </c>
      <c r="C63" s="188" t="s">
        <v>555</v>
      </c>
      <c r="D63" s="125" t="str">
        <f>IF(Entries!AC62="","",Entries!AC62)</f>
        <v/>
      </c>
      <c r="E63" s="17"/>
      <c r="F63" s="18"/>
      <c r="G63" s="17"/>
      <c r="H63" s="18"/>
      <c r="I63" s="17"/>
      <c r="J63" s="18"/>
      <c r="K63" s="36"/>
      <c r="L63" s="129" t="str">
        <f t="shared" si="29"/>
        <v/>
      </c>
      <c r="M63" s="130" t="str">
        <f t="shared" si="31"/>
        <v/>
      </c>
      <c r="N63" s="130" t="str">
        <f t="shared" si="27"/>
        <v/>
      </c>
      <c r="O63" s="97" t="str" cm="1">
        <f t="array" ref="O63">_xlfn.IFS(SUM($E63,$G63,$I63)=0,"",$K63&gt;=time_violations,"",SUM($E63,$G63,$I63)&gt;0,SUM($E63,$G63,$I63))</f>
        <v/>
      </c>
      <c r="P63" t="str">
        <f t="shared" si="28"/>
        <v/>
      </c>
      <c r="AF63" s="97" t="str">
        <f t="shared" ca="1" si="11"/>
        <v/>
      </c>
    </row>
    <row r="64" spans="1:32" ht="15.6" customHeight="1" x14ac:dyDescent="0.25">
      <c r="A64" s="552" t="s">
        <v>40</v>
      </c>
      <c r="B64" s="400" t="str" cm="1">
        <f t="array" aca="1" ref="B64" ca="1">IFERROR(_xlfn.IFS(M64="","",K64&gt;=time_violations,0,OR(N64/COUNT(rank)&lt;=percentage_superior,AF64&lt;&gt;""),1),"")</f>
        <v/>
      </c>
      <c r="C64" s="131" t="s">
        <v>563</v>
      </c>
      <c r="D64" s="151" t="str">
        <f>IF(Entries!AC63="","",Entries!AC63)</f>
        <v/>
      </c>
      <c r="E64" s="19"/>
      <c r="F64" s="20"/>
      <c r="G64" s="19"/>
      <c r="H64" s="20"/>
      <c r="I64" s="19"/>
      <c r="J64" s="20"/>
      <c r="K64" s="37"/>
      <c r="L64" s="135" t="str">
        <f t="shared" si="29"/>
        <v/>
      </c>
      <c r="M64" s="133" t="str">
        <f t="shared" si="31"/>
        <v/>
      </c>
      <c r="N64" s="133" t="str">
        <f t="shared" si="27"/>
        <v/>
      </c>
      <c r="O64" s="97" t="str" cm="1">
        <f t="array" ref="O64">_xlfn.IFS(SUM($E64,$G64,$I64)=0,"",$K64&gt;=time_violations,"",SUM($E64,$G64,$I64)&gt;0,SUM($E64,$G64,$I64))</f>
        <v/>
      </c>
      <c r="P64" t="str">
        <f t="shared" si="28"/>
        <v/>
      </c>
      <c r="AF64" s="97" t="str">
        <f t="shared" ca="1" si="11"/>
        <v/>
      </c>
    </row>
    <row r="65" spans="1:32" ht="15.6" customHeight="1" x14ac:dyDescent="0.25">
      <c r="A65" s="553"/>
      <c r="B65" s="136" t="str" cm="1">
        <f t="array" aca="1" ref="B65" ca="1">IFERROR(_xlfn.IFS(M65="","",K65&gt;=time_violations,0,OR(N65/COUNT(rank)&lt;=percentage_superior,AF65&lt;&gt;""),1),"")</f>
        <v/>
      </c>
      <c r="C65" s="137" t="s">
        <v>572</v>
      </c>
      <c r="D65" s="137" t="str">
        <f>IF(Entries!AC64="","",Entries!AC64)</f>
        <v/>
      </c>
      <c r="E65" s="21"/>
      <c r="F65" s="22"/>
      <c r="G65" s="21"/>
      <c r="H65" s="22"/>
      <c r="I65" s="21"/>
      <c r="J65" s="22"/>
      <c r="K65" s="37"/>
      <c r="L65" s="135" t="str">
        <f t="shared" si="29"/>
        <v/>
      </c>
      <c r="M65" s="133" t="str">
        <f t="shared" si="31"/>
        <v/>
      </c>
      <c r="N65" s="133" t="str">
        <f t="shared" si="27"/>
        <v/>
      </c>
      <c r="O65" s="97" t="str" cm="1">
        <f t="array" ref="O65">_xlfn.IFS(SUM($E65,$G65,$I65)=0,"",$K65&gt;=time_violations,"",SUM($E65,$G65,$I65)&gt;0,SUM($E65,$G65,$I65))</f>
        <v/>
      </c>
      <c r="P65" t="str">
        <f t="shared" si="28"/>
        <v/>
      </c>
      <c r="AF65" s="97" t="str">
        <f t="shared" ca="1" si="11"/>
        <v/>
      </c>
    </row>
    <row r="66" spans="1:32" ht="15.6" customHeight="1" x14ac:dyDescent="0.25">
      <c r="A66" s="553"/>
      <c r="B66" s="136" t="str" cm="1">
        <f t="array" aca="1" ref="B66" ca="1">IFERROR(_xlfn.IFS(M66="","",K66&gt;=time_violations,0,OR(N66/COUNT(rank)&lt;=percentage_superior,AF66&lt;&gt;""),1),"")</f>
        <v/>
      </c>
      <c r="C66" s="137" t="s">
        <v>580</v>
      </c>
      <c r="D66" s="137" t="str">
        <f>IF(Entries!AC65="","",Entries!AC65)</f>
        <v/>
      </c>
      <c r="E66" s="21"/>
      <c r="F66" s="22"/>
      <c r="G66" s="21"/>
      <c r="H66" s="22"/>
      <c r="I66" s="21"/>
      <c r="J66" s="22"/>
      <c r="K66" s="37"/>
      <c r="L66" s="135" t="str">
        <f t="shared" si="29"/>
        <v/>
      </c>
      <c r="M66" s="133" t="str">
        <f t="shared" si="31"/>
        <v/>
      </c>
      <c r="N66" s="133" t="str">
        <f t="shared" si="27"/>
        <v/>
      </c>
      <c r="O66" s="97" t="str" cm="1">
        <f t="array" ref="O66">_xlfn.IFS(SUM($E66,$G66,$I66)=0,"",$K66&gt;=time_violations,"",SUM($E66,$G66,$I66)&gt;0,SUM($E66,$G66,$I66))</f>
        <v/>
      </c>
      <c r="P66" t="str">
        <f t="shared" si="28"/>
        <v/>
      </c>
      <c r="AF66" s="97" t="str">
        <f t="shared" ca="1" si="11"/>
        <v/>
      </c>
    </row>
    <row r="67" spans="1:32" ht="15.6" customHeight="1" x14ac:dyDescent="0.25">
      <c r="A67" s="554"/>
      <c r="B67" s="136" t="str" cm="1">
        <f t="array" aca="1" ref="B67" ca="1">IFERROR(_xlfn.IFS(M67="","",K67&gt;=time_violations,0,OR(N67/COUNT(rank)&lt;=percentage_superior,AF67&lt;&gt;""),1),"")</f>
        <v/>
      </c>
      <c r="C67" s="137" t="s">
        <v>588</v>
      </c>
      <c r="D67" s="137" t="str">
        <f>IF(Entries!AC66="","",Entries!AC66)</f>
        <v/>
      </c>
      <c r="E67" s="21"/>
      <c r="F67" s="22"/>
      <c r="G67" s="21"/>
      <c r="H67" s="22"/>
      <c r="I67" s="21"/>
      <c r="J67" s="22"/>
      <c r="K67" s="37"/>
      <c r="L67" s="135" t="str">
        <f t="shared" si="29"/>
        <v/>
      </c>
      <c r="M67" s="133" t="str">
        <f t="shared" si="31"/>
        <v/>
      </c>
      <c r="N67" s="133" t="str">
        <f t="shared" si="27"/>
        <v/>
      </c>
      <c r="O67" s="97" t="str" cm="1">
        <f t="array" ref="O67">_xlfn.IFS(SUM($E67,$G67,$I67)=0,"",$K67&gt;=time_violations,"",SUM($E67,$G67,$I67)&gt;0,SUM($E67,$G67,$I67))</f>
        <v/>
      </c>
      <c r="P67" t="str">
        <f t="shared" si="28"/>
        <v/>
      </c>
      <c r="AF67" s="97" t="str">
        <f t="shared" ca="1" si="11"/>
        <v/>
      </c>
    </row>
    <row r="68" spans="1:32" ht="15.6" customHeight="1" x14ac:dyDescent="0.25">
      <c r="A68" s="561" t="s">
        <v>41</v>
      </c>
      <c r="B68" s="140" t="str" cm="1">
        <f t="array" aca="1" ref="B68" ca="1">IFERROR(_xlfn.IFS(M68="","",K68&gt;=time_violations,0,OR(N68/COUNT(rank)&lt;=percentage_superior,AF68&lt;&gt;""),1),"")</f>
        <v/>
      </c>
      <c r="C68" s="141" t="s">
        <v>596</v>
      </c>
      <c r="D68" s="141" t="str">
        <f>IF(Entries!AC67="","",Entries!AC67)</f>
        <v/>
      </c>
      <c r="E68" s="1"/>
      <c r="F68" s="2"/>
      <c r="G68" s="1"/>
      <c r="H68" s="2"/>
      <c r="I68" s="1"/>
      <c r="J68" s="2"/>
      <c r="K68" s="29"/>
      <c r="L68" s="65" t="str">
        <f>IF(SUM($E68,$G68,$I68)=0,"",SUM($E68,$G68,$I68))</f>
        <v/>
      </c>
      <c r="M68" s="64" t="str">
        <f>IF(SUM(F68,H68,J68)&gt;0,SUM(F68,H68,J68),"")</f>
        <v/>
      </c>
      <c r="N68" s="66" t="str">
        <f t="shared" ref="N68:N99" si="32">IFERROR(_xlfn.RANK.EQ($O68, rank,1) + COUNTIFS(rank, $O68,score, "&gt;" &amp;M68),"")</f>
        <v/>
      </c>
      <c r="O68" s="97" t="str" cm="1">
        <f t="array" ref="O68">_xlfn.IFS(SUM($E68,$G68,$I68)=0,"",$K68&gt;=time_violations,"",SUM($E68,$G68,$I68)&gt;0,SUM($E68,$G68,$I68))</f>
        <v/>
      </c>
      <c r="P68" t="str">
        <f t="shared" ref="P68:P99" si="33">IF(K68="","",K68*penalty_points-penalty_points)</f>
        <v/>
      </c>
      <c r="AF68" s="97" t="str">
        <f t="shared" ca="1" si="11"/>
        <v/>
      </c>
    </row>
    <row r="69" spans="1:32" ht="15.6" customHeight="1" x14ac:dyDescent="0.25">
      <c r="A69" s="562"/>
      <c r="B69" s="142" t="str" cm="1">
        <f t="array" aca="1" ref="B69" ca="1">IFERROR(_xlfn.IFS(M69="","",K69&gt;=time_violations,0,OR(N69/COUNT(rank)&lt;=percentage_superior,AF69&lt;&gt;""),1),"")</f>
        <v/>
      </c>
      <c r="C69" s="143" t="s">
        <v>605</v>
      </c>
      <c r="D69" s="143" t="str">
        <f>IF(Entries!AC68="","",Entries!AC68)</f>
        <v/>
      </c>
      <c r="E69" s="3"/>
      <c r="F69" s="4"/>
      <c r="G69" s="3"/>
      <c r="H69" s="4"/>
      <c r="I69" s="3"/>
      <c r="J69" s="4"/>
      <c r="K69" s="29"/>
      <c r="L69" s="65" t="str">
        <f t="shared" ref="L69:L99" si="34">IF(SUM($E69,$G69,$I69)=0,"",SUM($E69,$G69,$I69))</f>
        <v/>
      </c>
      <c r="M69" s="64" t="str">
        <f t="shared" ref="M69:M74" si="35">IF(SUM(F69,H69,J69)&gt;0,SUM(F69,H69,J69),"")</f>
        <v/>
      </c>
      <c r="N69" s="66" t="str">
        <f t="shared" si="32"/>
        <v/>
      </c>
      <c r="O69" s="97" t="str" cm="1">
        <f t="array" ref="O69">_xlfn.IFS(SUM($E69,$G69,$I69)=0,"",$K69&gt;=time_violations,"",SUM($E69,$G69,$I69)&gt;0,SUM($E69,$G69,$I69))</f>
        <v/>
      </c>
      <c r="P69" t="str">
        <f t="shared" si="33"/>
        <v/>
      </c>
      <c r="AF69" s="97" t="str">
        <f t="shared" ref="AF69:AF131" ca="1" si="36">IFERROR(VLOOKUP(C69,$R$4:$AD$11,11,FALSE),"")</f>
        <v/>
      </c>
    </row>
    <row r="70" spans="1:32" ht="15.6" customHeight="1" x14ac:dyDescent="0.25">
      <c r="A70" s="562"/>
      <c r="B70" s="142" t="str" cm="1">
        <f t="array" aca="1" ref="B70" ca="1">IFERROR(_xlfn.IFS(M70="","",K70&gt;=time_violations,0,OR(N70/COUNT(rank)&lt;=percentage_superior,AF70&lt;&gt;""),1),"")</f>
        <v/>
      </c>
      <c r="C70" s="143" t="s">
        <v>613</v>
      </c>
      <c r="D70" s="143" t="str">
        <f>IF(Entries!AC69="","",Entries!AC69)</f>
        <v/>
      </c>
      <c r="E70" s="3"/>
      <c r="F70" s="4"/>
      <c r="G70" s="3"/>
      <c r="H70" s="4"/>
      <c r="I70" s="3"/>
      <c r="J70" s="4"/>
      <c r="K70" s="29"/>
      <c r="L70" s="65" t="str">
        <f t="shared" si="34"/>
        <v/>
      </c>
      <c r="M70" s="64" t="str">
        <f t="shared" si="35"/>
        <v/>
      </c>
      <c r="N70" s="66" t="str">
        <f t="shared" si="32"/>
        <v/>
      </c>
      <c r="O70" s="97" t="str" cm="1">
        <f t="array" ref="O70">_xlfn.IFS(SUM($E70,$G70,$I70)=0,"",$K70&gt;=time_violations,"",SUM($E70,$G70,$I70)&gt;0,SUM($E70,$G70,$I70))</f>
        <v/>
      </c>
      <c r="P70" t="str">
        <f t="shared" si="33"/>
        <v/>
      </c>
      <c r="AF70" s="97" t="str">
        <f t="shared" ca="1" si="36"/>
        <v/>
      </c>
    </row>
    <row r="71" spans="1:32" ht="15.6" customHeight="1" x14ac:dyDescent="0.25">
      <c r="A71" s="563"/>
      <c r="B71" s="142" t="str" cm="1">
        <f t="array" aca="1" ref="B71" ca="1">IFERROR(_xlfn.IFS(M71="","",K71&gt;=time_violations,0,OR(N71/COUNT(rank)&lt;=percentage_superior,AF71&lt;&gt;""),1),"")</f>
        <v/>
      </c>
      <c r="C71" s="143" t="s">
        <v>621</v>
      </c>
      <c r="D71" s="143" t="str">
        <f>IF(Entries!AC70="","",Entries!AC70)</f>
        <v/>
      </c>
      <c r="E71" s="3"/>
      <c r="F71" s="4"/>
      <c r="G71" s="3"/>
      <c r="H71" s="4"/>
      <c r="I71" s="3"/>
      <c r="J71" s="4"/>
      <c r="K71" s="29"/>
      <c r="L71" s="65" t="str">
        <f t="shared" si="34"/>
        <v/>
      </c>
      <c r="M71" s="64" t="str">
        <f t="shared" si="35"/>
        <v/>
      </c>
      <c r="N71" s="66" t="str">
        <f t="shared" si="32"/>
        <v/>
      </c>
      <c r="O71" s="97" t="str" cm="1">
        <f t="array" ref="O71">_xlfn.IFS(SUM($E71,$G71,$I71)=0,"",$K71&gt;=time_violations,"",SUM($E71,$G71,$I71)&gt;0,SUM($E71,$G71,$I71))</f>
        <v/>
      </c>
      <c r="P71" t="str">
        <f t="shared" si="33"/>
        <v/>
      </c>
      <c r="AF71" s="97" t="str">
        <f t="shared" ca="1" si="36"/>
        <v/>
      </c>
    </row>
    <row r="72" spans="1:32" ht="15.6" customHeight="1" x14ac:dyDescent="0.25">
      <c r="A72" s="498" t="s">
        <v>42</v>
      </c>
      <c r="B72" s="77" t="str" cm="1">
        <f t="array" aca="1" ref="B72" ca="1">IFERROR(_xlfn.IFS(M72="","",K72&gt;=time_violations,0,OR(N72/COUNT(rank)&lt;=percentage_superior,AF72&lt;&gt;""),1),"")</f>
        <v/>
      </c>
      <c r="C72" s="78" t="s">
        <v>629</v>
      </c>
      <c r="D72" s="78" t="str">
        <f>IF(Entries!AC71="","",Entries!AC71)</f>
        <v/>
      </c>
      <c r="E72" s="5"/>
      <c r="F72" s="6"/>
      <c r="G72" s="5"/>
      <c r="H72" s="6"/>
      <c r="I72" s="5"/>
      <c r="J72" s="6"/>
      <c r="K72" s="30"/>
      <c r="L72" s="82" t="str">
        <f t="shared" si="34"/>
        <v/>
      </c>
      <c r="M72" s="83" t="str">
        <f t="shared" si="35"/>
        <v/>
      </c>
      <c r="N72" s="84" t="str">
        <f t="shared" si="32"/>
        <v/>
      </c>
      <c r="O72" s="97" t="str" cm="1">
        <f t="array" ref="O72">_xlfn.IFS(SUM($E72,$G72,$I72)=0,"",$K72&gt;=time_violations,"",SUM($E72,$G72,$I72)&gt;0,SUM($E72,$G72,$I72))</f>
        <v/>
      </c>
      <c r="P72" t="str">
        <f t="shared" si="33"/>
        <v/>
      </c>
      <c r="AF72" s="97" t="str">
        <f t="shared" ca="1" si="36"/>
        <v/>
      </c>
    </row>
    <row r="73" spans="1:32" ht="15.6" customHeight="1" x14ac:dyDescent="0.25">
      <c r="A73" s="499"/>
      <c r="B73" s="77" t="str" cm="1">
        <f t="array" aca="1" ref="B73" ca="1">IFERROR(_xlfn.IFS(M73="","",K73&gt;=time_violations,0,OR(N73/COUNT(rank)&lt;=percentage_superior,AF73&lt;&gt;""),1),"")</f>
        <v/>
      </c>
      <c r="C73" s="78" t="s">
        <v>638</v>
      </c>
      <c r="D73" s="78" t="str">
        <f>IF(Entries!AC72="","",Entries!AC72)</f>
        <v/>
      </c>
      <c r="E73" s="5"/>
      <c r="F73" s="6"/>
      <c r="G73" s="5"/>
      <c r="H73" s="6"/>
      <c r="I73" s="5"/>
      <c r="J73" s="6"/>
      <c r="K73" s="30"/>
      <c r="L73" s="82" t="str">
        <f t="shared" si="34"/>
        <v/>
      </c>
      <c r="M73" s="83" t="str">
        <f t="shared" si="35"/>
        <v/>
      </c>
      <c r="N73" s="84" t="str">
        <f t="shared" si="32"/>
        <v/>
      </c>
      <c r="O73" s="97" t="str" cm="1">
        <f t="array" ref="O73">_xlfn.IFS(SUM($E73,$G73,$I73)=0,"",$K73&gt;=time_violations,"",SUM($E73,$G73,$I73)&gt;0,SUM($E73,$G73,$I73))</f>
        <v/>
      </c>
      <c r="P73" t="str">
        <f t="shared" si="33"/>
        <v/>
      </c>
      <c r="AF73" s="97" t="str">
        <f t="shared" ca="1" si="36"/>
        <v/>
      </c>
    </row>
    <row r="74" spans="1:32" ht="15.6" customHeight="1" x14ac:dyDescent="0.25">
      <c r="A74" s="499"/>
      <c r="B74" s="77" t="str" cm="1">
        <f t="array" aca="1" ref="B74" ca="1">IFERROR(_xlfn.IFS(M74="","",K74&gt;=time_violations,0,OR(N74/COUNT(rank)&lt;=percentage_superior,AF74&lt;&gt;""),1),"")</f>
        <v/>
      </c>
      <c r="C74" s="78" t="s">
        <v>646</v>
      </c>
      <c r="D74" s="78" t="str">
        <f>IF(Entries!AC73="","",Entries!AC73)</f>
        <v/>
      </c>
      <c r="E74" s="5"/>
      <c r="F74" s="6"/>
      <c r="G74" s="5"/>
      <c r="H74" s="6"/>
      <c r="I74" s="5"/>
      <c r="J74" s="6"/>
      <c r="K74" s="30"/>
      <c r="L74" s="82" t="str">
        <f t="shared" si="34"/>
        <v/>
      </c>
      <c r="M74" s="83" t="str">
        <f t="shared" si="35"/>
        <v/>
      </c>
      <c r="N74" s="84" t="str">
        <f t="shared" si="32"/>
        <v/>
      </c>
      <c r="O74" s="97" t="str" cm="1">
        <f t="array" ref="O74">_xlfn.IFS(SUM($E74,$G74,$I74)=0,"",$K74&gt;=time_violations,"",SUM($E74,$G74,$I74)&gt;0,SUM($E74,$G74,$I74))</f>
        <v/>
      </c>
      <c r="P74" t="str">
        <f t="shared" si="33"/>
        <v/>
      </c>
      <c r="AF74" s="97" t="str">
        <f t="shared" ca="1" si="36"/>
        <v/>
      </c>
    </row>
    <row r="75" spans="1:32" ht="15.6" customHeight="1" x14ac:dyDescent="0.25">
      <c r="A75" s="500"/>
      <c r="B75" s="77" t="str" cm="1">
        <f t="array" aca="1" ref="B75" ca="1">IFERROR(_xlfn.IFS(M75="","",K75&gt;=time_violations,0,OR(N75/COUNT(rank)&lt;=percentage_superior,AF75&lt;&gt;""),1),"")</f>
        <v/>
      </c>
      <c r="C75" s="78" t="s">
        <v>654</v>
      </c>
      <c r="D75" s="78" t="str">
        <f>IF(Entries!AC74="","",Entries!AC74)</f>
        <v/>
      </c>
      <c r="E75" s="5"/>
      <c r="F75" s="6"/>
      <c r="G75" s="5"/>
      <c r="H75" s="6"/>
      <c r="I75" s="5"/>
      <c r="J75" s="6"/>
      <c r="K75" s="30"/>
      <c r="L75" s="82" t="str">
        <f t="shared" si="34"/>
        <v/>
      </c>
      <c r="M75" s="83" t="str">
        <f>IF(SUM(F75,H75,J75)&gt;0,SUM(F75,H75,J75),"")</f>
        <v/>
      </c>
      <c r="N75" s="84" t="str">
        <f t="shared" si="32"/>
        <v/>
      </c>
      <c r="O75" s="97" t="str" cm="1">
        <f t="array" ref="O75">_xlfn.IFS(SUM($E75,$G75,$I75)=0,"",$K75&gt;=time_violations,"",SUM($E75,$G75,$I75)&gt;0,SUM($E75,$G75,$I75))</f>
        <v/>
      </c>
      <c r="P75" t="str">
        <f t="shared" si="33"/>
        <v/>
      </c>
      <c r="AF75" s="97" t="str">
        <f t="shared" ca="1" si="36"/>
        <v/>
      </c>
    </row>
    <row r="76" spans="1:32" ht="15.6" customHeight="1" x14ac:dyDescent="0.25">
      <c r="A76" s="507" t="s">
        <v>43</v>
      </c>
      <c r="B76" s="87" t="str" cm="1">
        <f t="array" aca="1" ref="B76" ca="1">IFERROR(_xlfn.IFS(M76="","",K76&gt;=time_violations,0,OR(N76/COUNT(rank)&lt;=percentage_superior,AF76&lt;&gt;""),1),"")</f>
        <v/>
      </c>
      <c r="C76" s="88" t="s">
        <v>662</v>
      </c>
      <c r="D76" s="88" t="str">
        <f>IF(Entries!AC75="","",Entries!AC75)</f>
        <v/>
      </c>
      <c r="E76" s="7"/>
      <c r="F76" s="8"/>
      <c r="G76" s="7"/>
      <c r="H76" s="8"/>
      <c r="I76" s="7"/>
      <c r="J76" s="8"/>
      <c r="K76" s="31"/>
      <c r="L76" s="92" t="str">
        <f t="shared" si="34"/>
        <v/>
      </c>
      <c r="M76" s="93" t="str">
        <f t="shared" ref="M76:M99" si="37">IF(SUM(F76,H76,J76)&gt;0,SUM(F76,H76,J76),"")</f>
        <v/>
      </c>
      <c r="N76" s="94" t="str">
        <f t="shared" si="32"/>
        <v/>
      </c>
      <c r="O76" s="97" t="str" cm="1">
        <f t="array" ref="O76">_xlfn.IFS(SUM($E76,$G76,$I76)=0,"",$K76&gt;=time_violations,"",SUM($E76,$G76,$I76)&gt;0,SUM($E76,$G76,$I76))</f>
        <v/>
      </c>
      <c r="P76" t="str">
        <f t="shared" si="33"/>
        <v/>
      </c>
      <c r="AF76" s="97" t="str">
        <f t="shared" ca="1" si="36"/>
        <v/>
      </c>
    </row>
    <row r="77" spans="1:32" ht="15.6" customHeight="1" x14ac:dyDescent="0.25">
      <c r="A77" s="508"/>
      <c r="B77" s="87" t="str" cm="1">
        <f t="array" aca="1" ref="B77" ca="1">IFERROR(_xlfn.IFS(M77="","",K77&gt;=time_violations,0,OR(N77/COUNT(rank)&lt;=percentage_superior,AF77&lt;&gt;""),1),"")</f>
        <v/>
      </c>
      <c r="C77" s="88" t="s">
        <v>671</v>
      </c>
      <c r="D77" s="88" t="str">
        <f>IF(Entries!AC76="","",Entries!AC76)</f>
        <v/>
      </c>
      <c r="E77" s="7"/>
      <c r="F77" s="8"/>
      <c r="G77" s="7"/>
      <c r="H77" s="8"/>
      <c r="I77" s="7"/>
      <c r="J77" s="8"/>
      <c r="K77" s="31"/>
      <c r="L77" s="92" t="str">
        <f t="shared" si="34"/>
        <v/>
      </c>
      <c r="M77" s="93" t="str">
        <f t="shared" si="37"/>
        <v/>
      </c>
      <c r="N77" s="94" t="str">
        <f t="shared" si="32"/>
        <v/>
      </c>
      <c r="O77" s="97" t="str" cm="1">
        <f t="array" ref="O77">_xlfn.IFS(SUM($E77,$G77,$I77)=0,"",$K77&gt;=time_violations,"",SUM($E77,$G77,$I77)&gt;0,SUM($E77,$G77,$I77))</f>
        <v/>
      </c>
      <c r="P77" t="str">
        <f t="shared" si="33"/>
        <v/>
      </c>
      <c r="AF77" s="97" t="str">
        <f t="shared" ca="1" si="36"/>
        <v/>
      </c>
    </row>
    <row r="78" spans="1:32" ht="15.6" customHeight="1" x14ac:dyDescent="0.25">
      <c r="A78" s="508"/>
      <c r="B78" s="87" t="str" cm="1">
        <f t="array" aca="1" ref="B78" ca="1">IFERROR(_xlfn.IFS(M78="","",K78&gt;=time_violations,0,OR(N78/COUNT(rank)&lt;=percentage_superior,AF78&lt;&gt;""),1),"")</f>
        <v/>
      </c>
      <c r="C78" s="88" t="s">
        <v>679</v>
      </c>
      <c r="D78" s="88" t="str">
        <f>IF(Entries!AC77="","",Entries!AC77)</f>
        <v/>
      </c>
      <c r="E78" s="7"/>
      <c r="F78" s="8"/>
      <c r="G78" s="7"/>
      <c r="H78" s="8"/>
      <c r="I78" s="7"/>
      <c r="J78" s="8"/>
      <c r="K78" s="31"/>
      <c r="L78" s="92" t="str">
        <f t="shared" si="34"/>
        <v/>
      </c>
      <c r="M78" s="93" t="str">
        <f t="shared" si="37"/>
        <v/>
      </c>
      <c r="N78" s="94" t="str">
        <f t="shared" si="32"/>
        <v/>
      </c>
      <c r="O78" s="97" t="str" cm="1">
        <f t="array" ref="O78">_xlfn.IFS(SUM($E78,$G78,$I78)=0,"",$K78&gt;=time_violations,"",SUM($E78,$G78,$I78)&gt;0,SUM($E78,$G78,$I78))</f>
        <v/>
      </c>
      <c r="P78" t="str">
        <f t="shared" si="33"/>
        <v/>
      </c>
      <c r="AF78" s="97" t="str">
        <f t="shared" ca="1" si="36"/>
        <v/>
      </c>
    </row>
    <row r="79" spans="1:32" ht="15.6" customHeight="1" x14ac:dyDescent="0.25">
      <c r="A79" s="509"/>
      <c r="B79" s="87" t="str" cm="1">
        <f t="array" aca="1" ref="B79" ca="1">IFERROR(_xlfn.IFS(M79="","",K79&gt;=time_violations,0,OR(N79/COUNT(rank)&lt;=percentage_superior,AF79&lt;&gt;""),1),"")</f>
        <v/>
      </c>
      <c r="C79" s="88" t="s">
        <v>687</v>
      </c>
      <c r="D79" s="88" t="str">
        <f>IF(Entries!AC78="","",Entries!AC78)</f>
        <v/>
      </c>
      <c r="E79" s="7"/>
      <c r="F79" s="8"/>
      <c r="G79" s="7"/>
      <c r="H79" s="8"/>
      <c r="I79" s="7"/>
      <c r="J79" s="8"/>
      <c r="K79" s="31"/>
      <c r="L79" s="92" t="str">
        <f t="shared" si="34"/>
        <v/>
      </c>
      <c r="M79" s="93" t="str">
        <f t="shared" si="37"/>
        <v/>
      </c>
      <c r="N79" s="93" t="str">
        <f t="shared" si="32"/>
        <v/>
      </c>
      <c r="O79" s="97" t="str" cm="1">
        <f t="array" ref="O79">_xlfn.IFS(SUM($E79,$G79,$I79)=0,"",$K79&gt;=time_violations,"",SUM($E79,$G79,$I79)&gt;0,SUM($E79,$G79,$I79))</f>
        <v/>
      </c>
      <c r="P79" t="str">
        <f t="shared" si="33"/>
        <v/>
      </c>
      <c r="AF79" s="97" t="str">
        <f t="shared" ca="1" si="36"/>
        <v/>
      </c>
    </row>
    <row r="80" spans="1:32" ht="15.6" customHeight="1" x14ac:dyDescent="0.25">
      <c r="A80" s="516" t="s">
        <v>44</v>
      </c>
      <c r="B80" s="98" t="str" cm="1">
        <f t="array" aca="1" ref="B80" ca="1">IFERROR(_xlfn.IFS(M80="","",K80&gt;=time_violations,0,OR(N80/COUNT(rank)&lt;=percentage_superior,AF80&lt;&gt;""),1),"")</f>
        <v/>
      </c>
      <c r="C80" s="99" t="s">
        <v>695</v>
      </c>
      <c r="D80" s="99" t="str">
        <f>IF(Entries!AC79="","",Entries!AC79)</f>
        <v/>
      </c>
      <c r="E80" s="9"/>
      <c r="F80" s="10"/>
      <c r="G80" s="9"/>
      <c r="H80" s="10"/>
      <c r="I80" s="9"/>
      <c r="J80" s="10"/>
      <c r="K80" s="32"/>
      <c r="L80" s="103" t="str">
        <f t="shared" si="34"/>
        <v/>
      </c>
      <c r="M80" s="104" t="str">
        <f t="shared" si="37"/>
        <v/>
      </c>
      <c r="N80" s="104" t="str">
        <f t="shared" si="32"/>
        <v/>
      </c>
      <c r="O80" s="97" t="str" cm="1">
        <f t="array" ref="O80">_xlfn.IFS(SUM($E80,$G80,$I80)=0,"",$K80&gt;=time_violations,"",SUM($E80,$G80,$I80)&gt;0,SUM($E80,$G80,$I80))</f>
        <v/>
      </c>
      <c r="P80" t="str">
        <f t="shared" si="33"/>
        <v/>
      </c>
      <c r="AF80" s="97" t="str">
        <f t="shared" ca="1" si="36"/>
        <v/>
      </c>
    </row>
    <row r="81" spans="1:32" ht="15.6" customHeight="1" x14ac:dyDescent="0.25">
      <c r="A81" s="517"/>
      <c r="B81" s="98" t="str" cm="1">
        <f t="array" aca="1" ref="B81" ca="1">IFERROR(_xlfn.IFS(M81="","",K81&gt;=time_violations,0,OR(N81/COUNT(rank)&lt;=percentage_superior,AF81&lt;&gt;""),1),"")</f>
        <v/>
      </c>
      <c r="C81" s="99" t="s">
        <v>704</v>
      </c>
      <c r="D81" s="99" t="str">
        <f>IF(Entries!AC80="","",Entries!AC80)</f>
        <v/>
      </c>
      <c r="E81" s="9"/>
      <c r="F81" s="10"/>
      <c r="G81" s="9"/>
      <c r="H81" s="10"/>
      <c r="I81" s="9"/>
      <c r="J81" s="10"/>
      <c r="K81" s="32"/>
      <c r="L81" s="103" t="str">
        <f t="shared" si="34"/>
        <v/>
      </c>
      <c r="M81" s="104" t="str">
        <f t="shared" si="37"/>
        <v/>
      </c>
      <c r="N81" s="104" t="str">
        <f t="shared" si="32"/>
        <v/>
      </c>
      <c r="O81" s="97" t="str" cm="1">
        <f t="array" ref="O81">_xlfn.IFS(SUM($E81,$G81,$I81)=0,"",$K81&gt;=time_violations,"",SUM($E81,$G81,$I81)&gt;0,SUM($E81,$G81,$I81))</f>
        <v/>
      </c>
      <c r="P81" t="str">
        <f t="shared" si="33"/>
        <v/>
      </c>
      <c r="AF81" s="97" t="str">
        <f t="shared" ca="1" si="36"/>
        <v/>
      </c>
    </row>
    <row r="82" spans="1:32" ht="15.6" customHeight="1" x14ac:dyDescent="0.25">
      <c r="A82" s="517"/>
      <c r="B82" s="98" t="str" cm="1">
        <f t="array" aca="1" ref="B82" ca="1">IFERROR(_xlfn.IFS(M82="","",K82&gt;=time_violations,0,OR(N82/COUNT(rank)&lt;=percentage_superior,AF82&lt;&gt;""),1),"")</f>
        <v/>
      </c>
      <c r="C82" s="99" t="s">
        <v>712</v>
      </c>
      <c r="D82" s="99" t="str">
        <f>IF(Entries!AC81="","",Entries!AC81)</f>
        <v/>
      </c>
      <c r="E82" s="9"/>
      <c r="F82" s="10"/>
      <c r="G82" s="9"/>
      <c r="H82" s="10"/>
      <c r="I82" s="9"/>
      <c r="J82" s="10"/>
      <c r="K82" s="32"/>
      <c r="L82" s="103" t="str">
        <f t="shared" si="34"/>
        <v/>
      </c>
      <c r="M82" s="104" t="str">
        <f t="shared" si="37"/>
        <v/>
      </c>
      <c r="N82" s="104" t="str">
        <f t="shared" si="32"/>
        <v/>
      </c>
      <c r="O82" s="97" t="str" cm="1">
        <f t="array" ref="O82">_xlfn.IFS(SUM($E82,$G82,$I82)=0,"",$K82&gt;=time_violations,"",SUM($E82,$G82,$I82)&gt;0,SUM($E82,$G82,$I82))</f>
        <v/>
      </c>
      <c r="P82" t="str">
        <f t="shared" si="33"/>
        <v/>
      </c>
      <c r="AF82" s="97" t="str">
        <f t="shared" ca="1" si="36"/>
        <v/>
      </c>
    </row>
    <row r="83" spans="1:32" ht="15.6" customHeight="1" x14ac:dyDescent="0.25">
      <c r="A83" s="518"/>
      <c r="B83" s="98" t="str" cm="1">
        <f t="array" aca="1" ref="B83" ca="1">IFERROR(_xlfn.IFS(M83="","",K83&gt;=time_violations,0,OR(N83/COUNT(rank)&lt;=percentage_superior,AF83&lt;&gt;""),1),"")</f>
        <v/>
      </c>
      <c r="C83" s="99" t="s">
        <v>720</v>
      </c>
      <c r="D83" s="99" t="str">
        <f>IF(Entries!AC82="","",Entries!AC82)</f>
        <v/>
      </c>
      <c r="E83" s="9"/>
      <c r="F83" s="10"/>
      <c r="G83" s="9"/>
      <c r="H83" s="10"/>
      <c r="I83" s="9"/>
      <c r="J83" s="10"/>
      <c r="K83" s="32"/>
      <c r="L83" s="103" t="str">
        <f t="shared" si="34"/>
        <v/>
      </c>
      <c r="M83" s="104" t="str">
        <f t="shared" si="37"/>
        <v/>
      </c>
      <c r="N83" s="104" t="str">
        <f t="shared" si="32"/>
        <v/>
      </c>
      <c r="O83" s="97" t="str" cm="1">
        <f t="array" ref="O83">_xlfn.IFS(SUM($E83,$G83,$I83)=0,"",$K83&gt;=time_violations,"",SUM($E83,$G83,$I83)&gt;0,SUM($E83,$G83,$I83))</f>
        <v/>
      </c>
      <c r="P83" t="str">
        <f t="shared" si="33"/>
        <v/>
      </c>
      <c r="AF83" s="97" t="str">
        <f t="shared" ca="1" si="36"/>
        <v/>
      </c>
    </row>
    <row r="84" spans="1:32" ht="15.6" customHeight="1" x14ac:dyDescent="0.25">
      <c r="A84" s="525" t="s">
        <v>45</v>
      </c>
      <c r="B84" s="105" t="str" cm="1">
        <f t="array" aca="1" ref="B84" ca="1">IFERROR(_xlfn.IFS(M84="","",K84&gt;=time_violations,0,OR(N84/COUNT(rank)&lt;=percentage_superior,AF84&lt;&gt;""),1),"")</f>
        <v/>
      </c>
      <c r="C84" s="106" t="s">
        <v>728</v>
      </c>
      <c r="D84" s="106" t="str">
        <f>IF(Entries!AC83="","",Entries!AC83)</f>
        <v/>
      </c>
      <c r="E84" s="11"/>
      <c r="F84" s="12"/>
      <c r="G84" s="11"/>
      <c r="H84" s="12"/>
      <c r="I84" s="11"/>
      <c r="J84" s="12"/>
      <c r="K84" s="33"/>
      <c r="L84" s="110" t="str">
        <f t="shared" si="34"/>
        <v/>
      </c>
      <c r="M84" s="111" t="str">
        <f t="shared" si="37"/>
        <v/>
      </c>
      <c r="N84" s="111" t="str">
        <f t="shared" si="32"/>
        <v/>
      </c>
      <c r="O84" s="97" t="str" cm="1">
        <f t="array" ref="O84">_xlfn.IFS(SUM($E84,$G84,$I84)=0,"",$K84&gt;=time_violations,"",SUM($E84,$G84,$I84)&gt;0,SUM($E84,$G84,$I84))</f>
        <v/>
      </c>
      <c r="P84" t="str">
        <f t="shared" si="33"/>
        <v/>
      </c>
      <c r="AF84" s="97" t="str">
        <f t="shared" ca="1" si="36"/>
        <v/>
      </c>
    </row>
    <row r="85" spans="1:32" ht="15.6" customHeight="1" x14ac:dyDescent="0.25">
      <c r="A85" s="526"/>
      <c r="B85" s="105" t="str" cm="1">
        <f t="array" aca="1" ref="B85" ca="1">IFERROR(_xlfn.IFS(M85="","",K85&gt;=time_violations,0,OR(N85/COUNT(rank)&lt;=percentage_superior,AF85&lt;&gt;""),1),"")</f>
        <v/>
      </c>
      <c r="C85" s="106" t="s">
        <v>737</v>
      </c>
      <c r="D85" s="106" t="str">
        <f>IF(Entries!AC84="","",Entries!AC84)</f>
        <v/>
      </c>
      <c r="E85" s="11"/>
      <c r="F85" s="12"/>
      <c r="G85" s="11"/>
      <c r="H85" s="12"/>
      <c r="I85" s="11"/>
      <c r="J85" s="12"/>
      <c r="K85" s="33"/>
      <c r="L85" s="110" t="str">
        <f t="shared" si="34"/>
        <v/>
      </c>
      <c r="M85" s="111" t="str">
        <f t="shared" si="37"/>
        <v/>
      </c>
      <c r="N85" s="111" t="str">
        <f t="shared" si="32"/>
        <v/>
      </c>
      <c r="O85" s="97" t="str" cm="1">
        <f t="array" ref="O85">_xlfn.IFS(SUM($E85,$G85,$I85)=0,"",$K85&gt;=time_violations,"",SUM($E85,$G85,$I85)&gt;0,SUM($E85,$G85,$I85))</f>
        <v/>
      </c>
      <c r="P85" t="str">
        <f t="shared" si="33"/>
        <v/>
      </c>
      <c r="AF85" s="97" t="str">
        <f t="shared" ca="1" si="36"/>
        <v/>
      </c>
    </row>
    <row r="86" spans="1:32" ht="15.6" customHeight="1" x14ac:dyDescent="0.25">
      <c r="A86" s="526"/>
      <c r="B86" s="105" t="str" cm="1">
        <f t="array" aca="1" ref="B86" ca="1">IFERROR(_xlfn.IFS(M86="","",K86&gt;=time_violations,0,OR(N86/COUNT(rank)&lt;=percentage_superior,AF86&lt;&gt;""),1),"")</f>
        <v/>
      </c>
      <c r="C86" s="106" t="s">
        <v>745</v>
      </c>
      <c r="D86" s="106" t="str">
        <f>IF(Entries!AC85="","",Entries!AC85)</f>
        <v/>
      </c>
      <c r="E86" s="11"/>
      <c r="F86" s="12"/>
      <c r="G86" s="11"/>
      <c r="H86" s="12"/>
      <c r="I86" s="11"/>
      <c r="J86" s="12"/>
      <c r="K86" s="33"/>
      <c r="L86" s="110" t="str">
        <f t="shared" si="34"/>
        <v/>
      </c>
      <c r="M86" s="111" t="str">
        <f t="shared" si="37"/>
        <v/>
      </c>
      <c r="N86" s="111" t="str">
        <f t="shared" si="32"/>
        <v/>
      </c>
      <c r="O86" s="97" t="str" cm="1">
        <f t="array" ref="O86">_xlfn.IFS(SUM($E86,$G86,$I86)=0,"",$K86&gt;=time_violations,"",SUM($E86,$G86,$I86)&gt;0,SUM($E86,$G86,$I86))</f>
        <v/>
      </c>
      <c r="P86" t="str">
        <f t="shared" si="33"/>
        <v/>
      </c>
      <c r="AF86" s="97" t="str">
        <f t="shared" ca="1" si="36"/>
        <v/>
      </c>
    </row>
    <row r="87" spans="1:32" ht="15.6" customHeight="1" x14ac:dyDescent="0.25">
      <c r="A87" s="527"/>
      <c r="B87" s="105" t="str" cm="1">
        <f t="array" aca="1" ref="B87" ca="1">IFERROR(_xlfn.IFS(M87="","",K87&gt;=time_violations,0,OR(N87/COUNT(rank)&lt;=percentage_superior,AF87&lt;&gt;""),1),"")</f>
        <v/>
      </c>
      <c r="C87" s="106" t="s">
        <v>753</v>
      </c>
      <c r="D87" s="106" t="str">
        <f>IF(Entries!AC86="","",Entries!AC86)</f>
        <v/>
      </c>
      <c r="E87" s="11"/>
      <c r="F87" s="12"/>
      <c r="G87" s="11"/>
      <c r="H87" s="12"/>
      <c r="I87" s="11"/>
      <c r="J87" s="12"/>
      <c r="K87" s="33"/>
      <c r="L87" s="110" t="str">
        <f t="shared" si="34"/>
        <v/>
      </c>
      <c r="M87" s="111" t="str">
        <f t="shared" si="37"/>
        <v/>
      </c>
      <c r="N87" s="111" t="str">
        <f t="shared" si="32"/>
        <v/>
      </c>
      <c r="O87" s="97" t="str" cm="1">
        <f t="array" ref="O87">_xlfn.IFS(SUM($E87,$G87,$I87)=0,"",$K87&gt;=time_violations,"",SUM($E87,$G87,$I87)&gt;0,SUM($E87,$G87,$I87))</f>
        <v/>
      </c>
      <c r="P87" t="str">
        <f t="shared" si="33"/>
        <v/>
      </c>
      <c r="AF87" s="97" t="str">
        <f t="shared" ca="1" si="36"/>
        <v/>
      </c>
    </row>
    <row r="88" spans="1:32" ht="15.6" customHeight="1" x14ac:dyDescent="0.25">
      <c r="A88" s="534" t="s">
        <v>46</v>
      </c>
      <c r="B88" s="112" t="str" cm="1">
        <f t="array" aca="1" ref="B88" ca="1">IFERROR(_xlfn.IFS(M88="","",K88&gt;=time_violations,0,OR(N88/COUNT(rank)&lt;=percentage_superior,AF88&lt;&gt;""),1),"")</f>
        <v/>
      </c>
      <c r="C88" s="113" t="s">
        <v>761</v>
      </c>
      <c r="D88" s="113" t="str">
        <f>IF(Entries!AC87="","",Entries!AC87)</f>
        <v/>
      </c>
      <c r="E88" s="13"/>
      <c r="F88" s="14"/>
      <c r="G88" s="13"/>
      <c r="H88" s="14"/>
      <c r="I88" s="13"/>
      <c r="J88" s="14"/>
      <c r="K88" s="34"/>
      <c r="L88" s="117" t="str">
        <f t="shared" si="34"/>
        <v/>
      </c>
      <c r="M88" s="118" t="str">
        <f t="shared" si="37"/>
        <v/>
      </c>
      <c r="N88" s="118" t="str">
        <f t="shared" si="32"/>
        <v/>
      </c>
      <c r="O88" s="97" t="str" cm="1">
        <f t="array" ref="O88">_xlfn.IFS(SUM($E88,$G88,$I88)=0,"",$K88&gt;=time_violations,"",SUM($E88,$G88,$I88)&gt;0,SUM($E88,$G88,$I88))</f>
        <v/>
      </c>
      <c r="P88" t="str">
        <f t="shared" si="33"/>
        <v/>
      </c>
      <c r="AF88" s="97" t="str">
        <f t="shared" ca="1" si="36"/>
        <v/>
      </c>
    </row>
    <row r="89" spans="1:32" ht="15.6" customHeight="1" x14ac:dyDescent="0.25">
      <c r="A89" s="535"/>
      <c r="B89" s="112" t="str" cm="1">
        <f t="array" aca="1" ref="B89" ca="1">IFERROR(_xlfn.IFS(M89="","",K89&gt;=time_violations,0,OR(N89/COUNT(rank)&lt;=percentage_superior,AF89&lt;&gt;""),1),"")</f>
        <v/>
      </c>
      <c r="C89" s="113" t="s">
        <v>770</v>
      </c>
      <c r="D89" s="113" t="str">
        <f>IF(Entries!AC88="","",Entries!AC88)</f>
        <v/>
      </c>
      <c r="E89" s="13"/>
      <c r="F89" s="14"/>
      <c r="G89" s="13"/>
      <c r="H89" s="14"/>
      <c r="I89" s="13"/>
      <c r="J89" s="14"/>
      <c r="K89" s="34"/>
      <c r="L89" s="117" t="str">
        <f t="shared" si="34"/>
        <v/>
      </c>
      <c r="M89" s="118" t="str">
        <f t="shared" si="37"/>
        <v/>
      </c>
      <c r="N89" s="118" t="str">
        <f t="shared" si="32"/>
        <v/>
      </c>
      <c r="O89" s="97" t="str" cm="1">
        <f t="array" ref="O89">_xlfn.IFS(SUM($E89,$G89,$I89)=0,"",$K89&gt;=time_violations,"",SUM($E89,$G89,$I89)&gt;0,SUM($E89,$G89,$I89))</f>
        <v/>
      </c>
      <c r="P89" t="str">
        <f t="shared" si="33"/>
        <v/>
      </c>
      <c r="AF89" s="97" t="str">
        <f t="shared" ca="1" si="36"/>
        <v/>
      </c>
    </row>
    <row r="90" spans="1:32" ht="15.6" customHeight="1" x14ac:dyDescent="0.25">
      <c r="A90" s="535"/>
      <c r="B90" s="112" t="str" cm="1">
        <f t="array" aca="1" ref="B90" ca="1">IFERROR(_xlfn.IFS(M90="","",K90&gt;=time_violations,0,OR(N90/COUNT(rank)&lt;=percentage_superior,AF90&lt;&gt;""),1),"")</f>
        <v/>
      </c>
      <c r="C90" s="113" t="s">
        <v>778</v>
      </c>
      <c r="D90" s="113" t="str">
        <f>IF(Entries!AC89="","",Entries!AC89)</f>
        <v/>
      </c>
      <c r="E90" s="13"/>
      <c r="F90" s="14"/>
      <c r="G90" s="13"/>
      <c r="H90" s="14"/>
      <c r="I90" s="13"/>
      <c r="J90" s="14"/>
      <c r="K90" s="34"/>
      <c r="L90" s="117" t="str">
        <f t="shared" si="34"/>
        <v/>
      </c>
      <c r="M90" s="118" t="str">
        <f t="shared" si="37"/>
        <v/>
      </c>
      <c r="N90" s="118" t="str">
        <f t="shared" si="32"/>
        <v/>
      </c>
      <c r="O90" s="97" t="str" cm="1">
        <f t="array" ref="O90">_xlfn.IFS(SUM($E90,$G90,$I90)=0,"",$K90&gt;=time_violations,"",SUM($E90,$G90,$I90)&gt;0,SUM($E90,$G90,$I90))</f>
        <v/>
      </c>
      <c r="P90" t="str">
        <f t="shared" si="33"/>
        <v/>
      </c>
      <c r="AF90" s="97" t="str">
        <f t="shared" ca="1" si="36"/>
        <v/>
      </c>
    </row>
    <row r="91" spans="1:32" ht="15.6" customHeight="1" x14ac:dyDescent="0.25">
      <c r="A91" s="536"/>
      <c r="B91" s="119" t="str" cm="1">
        <f t="array" aca="1" ref="B91" ca="1">IFERROR(_xlfn.IFS(M91="","",K91&gt;=time_violations,0,OR(N91/COUNT(rank)&lt;=percentage_superior,AF91&lt;&gt;""),1),"")</f>
        <v/>
      </c>
      <c r="C91" s="120" t="s">
        <v>786</v>
      </c>
      <c r="D91" s="120" t="str">
        <f>IF(Entries!AC90="","",Entries!AC90)</f>
        <v/>
      </c>
      <c r="E91" s="15"/>
      <c r="F91" s="16"/>
      <c r="G91" s="15"/>
      <c r="H91" s="16"/>
      <c r="I91" s="15"/>
      <c r="J91" s="16"/>
      <c r="K91" s="35"/>
      <c r="L91" s="117" t="str">
        <f t="shared" si="34"/>
        <v/>
      </c>
      <c r="M91" s="118" t="str">
        <f t="shared" si="37"/>
        <v/>
      </c>
      <c r="N91" s="118" t="str">
        <f t="shared" si="32"/>
        <v/>
      </c>
      <c r="O91" s="97" t="str" cm="1">
        <f t="array" ref="O91">_xlfn.IFS(SUM($E91,$G91,$I91)=0,"",$K91&gt;=time_violations,"",SUM($E91,$G91,$I91)&gt;0,SUM($E91,$G91,$I91))</f>
        <v/>
      </c>
      <c r="P91" t="str">
        <f t="shared" si="33"/>
        <v/>
      </c>
      <c r="AF91" s="97" t="str">
        <f t="shared" ca="1" si="36"/>
        <v/>
      </c>
    </row>
    <row r="92" spans="1:32" ht="15.6" customHeight="1" x14ac:dyDescent="0.25">
      <c r="A92" s="543" t="s">
        <v>47</v>
      </c>
      <c r="B92" s="124" t="str" cm="1">
        <f t="array" aca="1" ref="B92" ca="1">IFERROR(_xlfn.IFS(M92="","",K92&gt;=time_violations,0,OR(N92/COUNT(rank)&lt;=percentage_superior,AF92&lt;&gt;""),1),"")</f>
        <v/>
      </c>
      <c r="C92" s="188" t="s">
        <v>794</v>
      </c>
      <c r="D92" s="149" t="str">
        <f>IF(Entries!AC91="","",Entries!AC91)</f>
        <v/>
      </c>
      <c r="E92" s="17"/>
      <c r="F92" s="18"/>
      <c r="G92" s="17"/>
      <c r="H92" s="18"/>
      <c r="I92" s="17"/>
      <c r="J92" s="18"/>
      <c r="K92" s="192"/>
      <c r="L92" s="129" t="str">
        <f t="shared" si="34"/>
        <v/>
      </c>
      <c r="M92" s="130" t="str">
        <f t="shared" si="37"/>
        <v/>
      </c>
      <c r="N92" s="130" t="str">
        <f t="shared" si="32"/>
        <v/>
      </c>
      <c r="O92" s="97" t="str" cm="1">
        <f t="array" ref="O92">_xlfn.IFS(SUM($E92,$G92,$I92)=0,"",$K92&gt;=time_violations,"",SUM($E92,$G92,$I92)&gt;0,SUM($E92,$G92,$I92))</f>
        <v/>
      </c>
      <c r="P92" t="str">
        <f t="shared" si="33"/>
        <v/>
      </c>
      <c r="AF92" s="97" t="str">
        <f t="shared" ca="1" si="36"/>
        <v/>
      </c>
    </row>
    <row r="93" spans="1:32" ht="15.6" customHeight="1" x14ac:dyDescent="0.25">
      <c r="A93" s="544"/>
      <c r="B93" s="124" t="str" cm="1">
        <f t="array" aca="1" ref="B93" ca="1">IFERROR(_xlfn.IFS(M93="","",K93&gt;=time_violations,0,OR(N93/COUNT(rank)&lt;=percentage_superior,AF93&lt;&gt;""),1),"")</f>
        <v/>
      </c>
      <c r="C93" s="188" t="s">
        <v>803</v>
      </c>
      <c r="D93" s="149" t="str">
        <f>IF(Entries!AC92="","",Entries!AC92)</f>
        <v/>
      </c>
      <c r="E93" s="17"/>
      <c r="F93" s="18"/>
      <c r="G93" s="17"/>
      <c r="H93" s="18"/>
      <c r="I93" s="17"/>
      <c r="J93" s="18"/>
      <c r="K93" s="36"/>
      <c r="L93" s="129" t="str">
        <f t="shared" si="34"/>
        <v/>
      </c>
      <c r="M93" s="130" t="str">
        <f t="shared" si="37"/>
        <v/>
      </c>
      <c r="N93" s="130" t="str">
        <f t="shared" si="32"/>
        <v/>
      </c>
      <c r="O93" s="97" t="str" cm="1">
        <f t="array" ref="O93">_xlfn.IFS(SUM($E93,$G93,$I93)=0,"",$K93&gt;=time_violations,"",SUM($E93,$G93,$I93)&gt;0,SUM($E93,$G93,$I93))</f>
        <v/>
      </c>
      <c r="P93" t="str">
        <f t="shared" si="33"/>
        <v/>
      </c>
      <c r="AF93" s="97" t="str">
        <f t="shared" ca="1" si="36"/>
        <v/>
      </c>
    </row>
    <row r="94" spans="1:32" ht="15.6" customHeight="1" x14ac:dyDescent="0.25">
      <c r="A94" s="544"/>
      <c r="B94" s="124" t="str" cm="1">
        <f t="array" aca="1" ref="B94" ca="1">IFERROR(_xlfn.IFS(M94="","",K94&gt;=time_violations,0,OR(N94/COUNT(rank)&lt;=percentage_superior,AF94&lt;&gt;""),1),"")</f>
        <v/>
      </c>
      <c r="C94" s="188" t="s">
        <v>811</v>
      </c>
      <c r="D94" s="149" t="str">
        <f>IF(Entries!AC93="","",Entries!AC93)</f>
        <v/>
      </c>
      <c r="E94" s="17"/>
      <c r="F94" s="18"/>
      <c r="G94" s="17"/>
      <c r="H94" s="18"/>
      <c r="I94" s="17"/>
      <c r="J94" s="18"/>
      <c r="K94" s="36"/>
      <c r="L94" s="129" t="str">
        <f t="shared" si="34"/>
        <v/>
      </c>
      <c r="M94" s="130" t="str">
        <f t="shared" si="37"/>
        <v/>
      </c>
      <c r="N94" s="130" t="str">
        <f t="shared" si="32"/>
        <v/>
      </c>
      <c r="O94" s="97" t="str" cm="1">
        <f t="array" ref="O94">_xlfn.IFS(SUM($E94,$G94,$I94)=0,"",$K94&gt;=time_violations,"",SUM($E94,$G94,$I94)&gt;0,SUM($E94,$G94,$I94))</f>
        <v/>
      </c>
      <c r="P94" t="str">
        <f t="shared" si="33"/>
        <v/>
      </c>
      <c r="AF94" s="97" t="str">
        <f t="shared" ca="1" si="36"/>
        <v/>
      </c>
    </row>
    <row r="95" spans="1:32" ht="15.6" customHeight="1" x14ac:dyDescent="0.25">
      <c r="A95" s="545"/>
      <c r="B95" s="124" t="str" cm="1">
        <f t="array" aca="1" ref="B95" ca="1">IFERROR(_xlfn.IFS(M95="","",K95&gt;=time_violations,0,OR(N95/COUNT(rank)&lt;=percentage_superior,AF95&lt;&gt;""),1),"")</f>
        <v/>
      </c>
      <c r="C95" s="188" t="s">
        <v>819</v>
      </c>
      <c r="D95" s="125" t="str">
        <f>IF(Entries!AC94="","",Entries!AC94)</f>
        <v/>
      </c>
      <c r="E95" s="17"/>
      <c r="F95" s="18"/>
      <c r="G95" s="17"/>
      <c r="H95" s="18"/>
      <c r="I95" s="17"/>
      <c r="J95" s="18"/>
      <c r="K95" s="36"/>
      <c r="L95" s="129" t="str">
        <f t="shared" si="34"/>
        <v/>
      </c>
      <c r="M95" s="130" t="str">
        <f t="shared" si="37"/>
        <v/>
      </c>
      <c r="N95" s="130" t="str">
        <f t="shared" si="32"/>
        <v/>
      </c>
      <c r="O95" s="97" t="str" cm="1">
        <f t="array" ref="O95">_xlfn.IFS(SUM($E95,$G95,$I95)=0,"",$K95&gt;=time_violations,"",SUM($E95,$G95,$I95)&gt;0,SUM($E95,$G95,$I95))</f>
        <v/>
      </c>
      <c r="P95" t="str">
        <f t="shared" si="33"/>
        <v/>
      </c>
      <c r="AF95" s="97" t="str">
        <f t="shared" ca="1" si="36"/>
        <v/>
      </c>
    </row>
    <row r="96" spans="1:32" ht="15.6" customHeight="1" x14ac:dyDescent="0.25">
      <c r="A96" s="552" t="s">
        <v>48</v>
      </c>
      <c r="B96" s="400" t="str" cm="1">
        <f t="array" aca="1" ref="B96" ca="1">IFERROR(_xlfn.IFS(M96="","",K96&gt;=time_violations,0,OR(N96/COUNT(rank)&lt;=percentage_superior,AF96&lt;&gt;""),1),"")</f>
        <v/>
      </c>
      <c r="C96" s="131" t="s">
        <v>827</v>
      </c>
      <c r="D96" s="151" t="str">
        <f>IF(Entries!AC95="","",Entries!AC95)</f>
        <v/>
      </c>
      <c r="E96" s="19"/>
      <c r="F96" s="20"/>
      <c r="G96" s="19"/>
      <c r="H96" s="20"/>
      <c r="I96" s="19"/>
      <c r="J96" s="20"/>
      <c r="K96" s="37"/>
      <c r="L96" s="135" t="str">
        <f t="shared" si="34"/>
        <v/>
      </c>
      <c r="M96" s="133" t="str">
        <f t="shared" si="37"/>
        <v/>
      </c>
      <c r="N96" s="133" t="str">
        <f t="shared" si="32"/>
        <v/>
      </c>
      <c r="O96" s="97" t="str" cm="1">
        <f t="array" ref="O96">_xlfn.IFS(SUM($E96,$G96,$I96)=0,"",$K96&gt;=time_violations,"",SUM($E96,$G96,$I96)&gt;0,SUM($E96,$G96,$I96))</f>
        <v/>
      </c>
      <c r="P96" t="str">
        <f t="shared" si="33"/>
        <v/>
      </c>
      <c r="AF96" s="97" t="str">
        <f t="shared" ca="1" si="36"/>
        <v/>
      </c>
    </row>
    <row r="97" spans="1:32" ht="15.6" customHeight="1" x14ac:dyDescent="0.25">
      <c r="A97" s="553"/>
      <c r="B97" s="136" t="str" cm="1">
        <f t="array" aca="1" ref="B97" ca="1">IFERROR(_xlfn.IFS(M97="","",K97&gt;=time_violations,0,OR(N97/COUNT(rank)&lt;=percentage_superior,AF97&lt;&gt;""),1),"")</f>
        <v/>
      </c>
      <c r="C97" s="137" t="s">
        <v>836</v>
      </c>
      <c r="D97" s="137" t="str">
        <f>IF(Entries!AC96="","",Entries!AC96)</f>
        <v/>
      </c>
      <c r="E97" s="21"/>
      <c r="F97" s="22"/>
      <c r="G97" s="21"/>
      <c r="H97" s="22"/>
      <c r="I97" s="21"/>
      <c r="J97" s="22"/>
      <c r="K97" s="37"/>
      <c r="L97" s="135" t="str">
        <f t="shared" si="34"/>
        <v/>
      </c>
      <c r="M97" s="133" t="str">
        <f t="shared" si="37"/>
        <v/>
      </c>
      <c r="N97" s="133" t="str">
        <f t="shared" si="32"/>
        <v/>
      </c>
      <c r="O97" s="97" t="str" cm="1">
        <f t="array" ref="O97">_xlfn.IFS(SUM($E97,$G97,$I97)=0,"",$K97&gt;=time_violations,"",SUM($E97,$G97,$I97)&gt;0,SUM($E97,$G97,$I97))</f>
        <v/>
      </c>
      <c r="P97" t="str">
        <f t="shared" si="33"/>
        <v/>
      </c>
      <c r="AF97" s="97" t="str">
        <f t="shared" ca="1" si="36"/>
        <v/>
      </c>
    </row>
    <row r="98" spans="1:32" ht="15.6" customHeight="1" x14ac:dyDescent="0.25">
      <c r="A98" s="553"/>
      <c r="B98" s="136" t="str" cm="1">
        <f t="array" aca="1" ref="B98" ca="1">IFERROR(_xlfn.IFS(M98="","",K98&gt;=time_violations,0,OR(N98/COUNT(rank)&lt;=percentage_superior,AF98&lt;&gt;""),1),"")</f>
        <v/>
      </c>
      <c r="C98" s="137" t="s">
        <v>844</v>
      </c>
      <c r="D98" s="137" t="str">
        <f>IF(Entries!AC97="","",Entries!AC97)</f>
        <v/>
      </c>
      <c r="E98" s="21"/>
      <c r="F98" s="22"/>
      <c r="G98" s="21"/>
      <c r="H98" s="22"/>
      <c r="I98" s="21"/>
      <c r="J98" s="22"/>
      <c r="K98" s="37"/>
      <c r="L98" s="135" t="str">
        <f t="shared" si="34"/>
        <v/>
      </c>
      <c r="M98" s="133" t="str">
        <f t="shared" si="37"/>
        <v/>
      </c>
      <c r="N98" s="133" t="str">
        <f t="shared" si="32"/>
        <v/>
      </c>
      <c r="O98" s="97" t="str" cm="1">
        <f t="array" ref="O98">_xlfn.IFS(SUM($E98,$G98,$I98)=0,"",$K98&gt;=time_violations,"",SUM($E98,$G98,$I98)&gt;0,SUM($E98,$G98,$I98))</f>
        <v/>
      </c>
      <c r="P98" t="str">
        <f t="shared" si="33"/>
        <v/>
      </c>
      <c r="AF98" s="97" t="str">
        <f t="shared" ca="1" si="36"/>
        <v/>
      </c>
    </row>
    <row r="99" spans="1:32" ht="15.6" customHeight="1" x14ac:dyDescent="0.25">
      <c r="A99" s="554"/>
      <c r="B99" s="136" t="str" cm="1">
        <f t="array" aca="1" ref="B99" ca="1">IFERROR(_xlfn.IFS(M99="","",K99&gt;=time_violations,0,OR(N99/COUNT(rank)&lt;=percentage_superior,AF99&lt;&gt;""),1),"")</f>
        <v/>
      </c>
      <c r="C99" s="137" t="s">
        <v>852</v>
      </c>
      <c r="D99" s="137" t="str">
        <f>IF(Entries!AC98="","",Entries!AC98)</f>
        <v/>
      </c>
      <c r="E99" s="21"/>
      <c r="F99" s="22"/>
      <c r="G99" s="21"/>
      <c r="H99" s="22"/>
      <c r="I99" s="21"/>
      <c r="J99" s="22"/>
      <c r="K99" s="37"/>
      <c r="L99" s="135" t="str">
        <f t="shared" si="34"/>
        <v/>
      </c>
      <c r="M99" s="133" t="str">
        <f t="shared" si="37"/>
        <v/>
      </c>
      <c r="N99" s="133" t="str">
        <f t="shared" si="32"/>
        <v/>
      </c>
      <c r="O99" s="97" t="str" cm="1">
        <f t="array" ref="O99">_xlfn.IFS(SUM($E99,$G99,$I99)=0,"",$K99&gt;=time_violations,"",SUM($E99,$G99,$I99)&gt;0,SUM($E99,$G99,$I99))</f>
        <v/>
      </c>
      <c r="P99" t="str">
        <f t="shared" si="33"/>
        <v/>
      </c>
      <c r="AF99" s="97" t="str">
        <f t="shared" ca="1" si="36"/>
        <v/>
      </c>
    </row>
    <row r="100" spans="1:32" ht="15.6" customHeight="1" x14ac:dyDescent="0.25">
      <c r="A100" s="561" t="s">
        <v>49</v>
      </c>
      <c r="B100" s="140" t="str" cm="1">
        <f t="array" aca="1" ref="B100" ca="1">IFERROR(_xlfn.IFS(M100="","",K100&gt;=time_violations,0,OR(N100/COUNT(rank)&lt;=percentage_superior,AF100&lt;&gt;""),1),"")</f>
        <v/>
      </c>
      <c r="C100" s="141" t="s">
        <v>860</v>
      </c>
      <c r="D100" s="141" t="str">
        <f>IF(Entries!AC99="","",Entries!AC99)</f>
        <v/>
      </c>
      <c r="E100" s="1"/>
      <c r="F100" s="2"/>
      <c r="G100" s="1"/>
      <c r="H100" s="2"/>
      <c r="I100" s="1"/>
      <c r="J100" s="2"/>
      <c r="K100" s="29"/>
      <c r="L100" s="65" t="str">
        <f>IF(SUM($E100,$G100,$I100)=0,"",SUM($E100,$G100,$I100))</f>
        <v/>
      </c>
      <c r="M100" s="64" t="str">
        <f>IF(SUM(F100,H100,J100)&gt;0,SUM(F100,H100,J100),"")</f>
        <v/>
      </c>
      <c r="N100" s="66" t="str">
        <f t="shared" ref="N100:N131" si="38">IFERROR(_xlfn.RANK.EQ($O100, rank,1) + COUNTIFS(rank, $O100,score, "&gt;" &amp;M100),"")</f>
        <v/>
      </c>
      <c r="O100" s="97" t="str" cm="1">
        <f t="array" ref="O100">_xlfn.IFS(SUM($E100,$G100,$I100)=0,"",$K100&gt;=time_violations,"",SUM($E100,$G100,$I100)&gt;0,SUM($E100,$G100,$I100))</f>
        <v/>
      </c>
      <c r="P100" t="str">
        <f t="shared" ref="P100:P131" si="39">IF(K100="","",K100*penalty_points-penalty_points)</f>
        <v/>
      </c>
      <c r="AF100" s="97" t="str">
        <f t="shared" ca="1" si="36"/>
        <v/>
      </c>
    </row>
    <row r="101" spans="1:32" ht="15.6" customHeight="1" x14ac:dyDescent="0.25">
      <c r="A101" s="562"/>
      <c r="B101" s="142" t="str" cm="1">
        <f t="array" aca="1" ref="B101" ca="1">IFERROR(_xlfn.IFS(M101="","",K101&gt;=time_violations,0,OR(N101/COUNT(rank)&lt;=percentage_superior,AF101&lt;&gt;""),1),"")</f>
        <v/>
      </c>
      <c r="C101" s="143" t="s">
        <v>869</v>
      </c>
      <c r="D101" s="143" t="str">
        <f>IF(Entries!AC100="","",Entries!AC100)</f>
        <v/>
      </c>
      <c r="E101" s="3"/>
      <c r="F101" s="4"/>
      <c r="G101" s="3"/>
      <c r="H101" s="4"/>
      <c r="I101" s="3"/>
      <c r="J101" s="4"/>
      <c r="K101" s="29"/>
      <c r="L101" s="65" t="str">
        <f t="shared" ref="L101:L131" si="40">IF(SUM($E101,$G101,$I101)=0,"",SUM($E101,$G101,$I101))</f>
        <v/>
      </c>
      <c r="M101" s="64" t="str">
        <f t="shared" ref="M101:M106" si="41">IF(SUM(F101,H101,J101)&gt;0,SUM(F101,H101,J101),"")</f>
        <v/>
      </c>
      <c r="N101" s="66" t="str">
        <f t="shared" si="38"/>
        <v/>
      </c>
      <c r="O101" s="97" t="str" cm="1">
        <f t="array" ref="O101">_xlfn.IFS(SUM($E101,$G101,$I101)=0,"",$K101&gt;=time_violations,"",SUM($E101,$G101,$I101)&gt;0,SUM($E101,$G101,$I101))</f>
        <v/>
      </c>
      <c r="P101" t="str">
        <f t="shared" si="39"/>
        <v/>
      </c>
      <c r="AF101" s="97" t="str">
        <f t="shared" ca="1" si="36"/>
        <v/>
      </c>
    </row>
    <row r="102" spans="1:32" ht="15.6" customHeight="1" x14ac:dyDescent="0.25">
      <c r="A102" s="562"/>
      <c r="B102" s="142" t="str" cm="1">
        <f t="array" aca="1" ref="B102" ca="1">IFERROR(_xlfn.IFS(M102="","",K102&gt;=time_violations,0,OR(N102/COUNT(rank)&lt;=percentage_superior,AF102&lt;&gt;""),1),"")</f>
        <v/>
      </c>
      <c r="C102" s="143" t="s">
        <v>877</v>
      </c>
      <c r="D102" s="143" t="str">
        <f>IF(Entries!AC101="","",Entries!AC101)</f>
        <v/>
      </c>
      <c r="E102" s="3"/>
      <c r="F102" s="4"/>
      <c r="G102" s="3"/>
      <c r="H102" s="4"/>
      <c r="I102" s="3"/>
      <c r="J102" s="4"/>
      <c r="K102" s="29"/>
      <c r="L102" s="65" t="str">
        <f t="shared" si="40"/>
        <v/>
      </c>
      <c r="M102" s="64" t="str">
        <f t="shared" si="41"/>
        <v/>
      </c>
      <c r="N102" s="66" t="str">
        <f t="shared" si="38"/>
        <v/>
      </c>
      <c r="O102" s="97" t="str" cm="1">
        <f t="array" ref="O102">_xlfn.IFS(SUM($E102,$G102,$I102)=0,"",$K102&gt;=time_violations,"",SUM($E102,$G102,$I102)&gt;0,SUM($E102,$G102,$I102))</f>
        <v/>
      </c>
      <c r="P102" t="str">
        <f t="shared" si="39"/>
        <v/>
      </c>
      <c r="AF102" s="97" t="str">
        <f t="shared" ca="1" si="36"/>
        <v/>
      </c>
    </row>
    <row r="103" spans="1:32" ht="15.6" customHeight="1" x14ac:dyDescent="0.25">
      <c r="A103" s="563"/>
      <c r="B103" s="142" t="str" cm="1">
        <f t="array" aca="1" ref="B103" ca="1">IFERROR(_xlfn.IFS(M103="","",K103&gt;=time_violations,0,OR(N103/COUNT(rank)&lt;=percentage_superior,AF103&lt;&gt;""),1),"")</f>
        <v/>
      </c>
      <c r="C103" s="143" t="s">
        <v>885</v>
      </c>
      <c r="D103" s="143" t="str">
        <f>IF(Entries!AC102="","",Entries!AC102)</f>
        <v/>
      </c>
      <c r="E103" s="3"/>
      <c r="F103" s="4"/>
      <c r="G103" s="3"/>
      <c r="H103" s="4"/>
      <c r="I103" s="3"/>
      <c r="J103" s="4"/>
      <c r="K103" s="29"/>
      <c r="L103" s="65" t="str">
        <f t="shared" si="40"/>
        <v/>
      </c>
      <c r="M103" s="64" t="str">
        <f t="shared" si="41"/>
        <v/>
      </c>
      <c r="N103" s="66" t="str">
        <f t="shared" si="38"/>
        <v/>
      </c>
      <c r="O103" s="97" t="str" cm="1">
        <f t="array" ref="O103">_xlfn.IFS(SUM($E103,$G103,$I103)=0,"",$K103&gt;=time_violations,"",SUM($E103,$G103,$I103)&gt;0,SUM($E103,$G103,$I103))</f>
        <v/>
      </c>
      <c r="P103" t="str">
        <f t="shared" si="39"/>
        <v/>
      </c>
      <c r="AF103" s="97" t="str">
        <f t="shared" ca="1" si="36"/>
        <v/>
      </c>
    </row>
    <row r="104" spans="1:32" ht="15.6" customHeight="1" x14ac:dyDescent="0.25">
      <c r="A104" s="498" t="s">
        <v>50</v>
      </c>
      <c r="B104" s="77" t="str" cm="1">
        <f t="array" aca="1" ref="B104" ca="1">IFERROR(_xlfn.IFS(M104="","",K104&gt;=time_violations,0,OR(N104/COUNT(rank)&lt;=percentage_superior,AF104&lt;&gt;""),1),"")</f>
        <v/>
      </c>
      <c r="C104" s="78" t="s">
        <v>893</v>
      </c>
      <c r="D104" s="78" t="str">
        <f>IF(Entries!AC103="","",Entries!AC103)</f>
        <v/>
      </c>
      <c r="E104" s="5"/>
      <c r="F104" s="6"/>
      <c r="G104" s="5"/>
      <c r="H104" s="6"/>
      <c r="I104" s="5"/>
      <c r="J104" s="6"/>
      <c r="K104" s="30"/>
      <c r="L104" s="82" t="str">
        <f t="shared" si="40"/>
        <v/>
      </c>
      <c r="M104" s="83" t="str">
        <f t="shared" si="41"/>
        <v/>
      </c>
      <c r="N104" s="84" t="str">
        <f t="shared" si="38"/>
        <v/>
      </c>
      <c r="O104" s="97" t="str" cm="1">
        <f t="array" ref="O104">_xlfn.IFS(SUM($E104,$G104,$I104)=0,"",$K104&gt;=time_violations,"",SUM($E104,$G104,$I104)&gt;0,SUM($E104,$G104,$I104))</f>
        <v/>
      </c>
      <c r="P104" t="str">
        <f t="shared" si="39"/>
        <v/>
      </c>
      <c r="AF104" s="97" t="str">
        <f t="shared" ca="1" si="36"/>
        <v/>
      </c>
    </row>
    <row r="105" spans="1:32" ht="15.6" customHeight="1" x14ac:dyDescent="0.25">
      <c r="A105" s="499"/>
      <c r="B105" s="77" t="str" cm="1">
        <f t="array" aca="1" ref="B105" ca="1">IFERROR(_xlfn.IFS(M105="","",K105&gt;=time_violations,0,OR(N105/COUNT(rank)&lt;=percentage_superior,AF105&lt;&gt;""),1),"")</f>
        <v/>
      </c>
      <c r="C105" s="78" t="s">
        <v>902</v>
      </c>
      <c r="D105" s="78" t="str">
        <f>IF(Entries!AC104="","",Entries!AC104)</f>
        <v/>
      </c>
      <c r="E105" s="5"/>
      <c r="F105" s="6"/>
      <c r="G105" s="5"/>
      <c r="H105" s="6"/>
      <c r="I105" s="5"/>
      <c r="J105" s="6"/>
      <c r="K105" s="30"/>
      <c r="L105" s="82" t="str">
        <f t="shared" si="40"/>
        <v/>
      </c>
      <c r="M105" s="83" t="str">
        <f t="shared" si="41"/>
        <v/>
      </c>
      <c r="N105" s="84" t="str">
        <f t="shared" si="38"/>
        <v/>
      </c>
      <c r="O105" s="97" t="str" cm="1">
        <f t="array" ref="O105">_xlfn.IFS(SUM($E105,$G105,$I105)=0,"",$K105&gt;=time_violations,"",SUM($E105,$G105,$I105)&gt;0,SUM($E105,$G105,$I105))</f>
        <v/>
      </c>
      <c r="P105" t="str">
        <f t="shared" si="39"/>
        <v/>
      </c>
      <c r="AF105" s="97" t="str">
        <f t="shared" ca="1" si="36"/>
        <v/>
      </c>
    </row>
    <row r="106" spans="1:32" ht="15.6" customHeight="1" x14ac:dyDescent="0.25">
      <c r="A106" s="499"/>
      <c r="B106" s="77" t="str" cm="1">
        <f t="array" aca="1" ref="B106" ca="1">IFERROR(_xlfn.IFS(M106="","",K106&gt;=time_violations,0,OR(N106/COUNT(rank)&lt;=percentage_superior,AF106&lt;&gt;""),1),"")</f>
        <v/>
      </c>
      <c r="C106" s="78" t="s">
        <v>910</v>
      </c>
      <c r="D106" s="78" t="str">
        <f>IF(Entries!AC105="","",Entries!AC105)</f>
        <v/>
      </c>
      <c r="E106" s="5"/>
      <c r="F106" s="6"/>
      <c r="G106" s="5"/>
      <c r="H106" s="6"/>
      <c r="I106" s="5"/>
      <c r="J106" s="6"/>
      <c r="K106" s="30"/>
      <c r="L106" s="82" t="str">
        <f t="shared" si="40"/>
        <v/>
      </c>
      <c r="M106" s="83" t="str">
        <f t="shared" si="41"/>
        <v/>
      </c>
      <c r="N106" s="84" t="str">
        <f t="shared" si="38"/>
        <v/>
      </c>
      <c r="O106" s="97" t="str" cm="1">
        <f t="array" ref="O106">_xlfn.IFS(SUM($E106,$G106,$I106)=0,"",$K106&gt;=time_violations,"",SUM($E106,$G106,$I106)&gt;0,SUM($E106,$G106,$I106))</f>
        <v/>
      </c>
      <c r="P106" t="str">
        <f t="shared" si="39"/>
        <v/>
      </c>
      <c r="AF106" s="97" t="str">
        <f t="shared" ca="1" si="36"/>
        <v/>
      </c>
    </row>
    <row r="107" spans="1:32" ht="15.6" customHeight="1" x14ac:dyDescent="0.25">
      <c r="A107" s="500"/>
      <c r="B107" s="77" t="str" cm="1">
        <f t="array" aca="1" ref="B107" ca="1">IFERROR(_xlfn.IFS(M107="","",K107&gt;=time_violations,0,OR(N107/COUNT(rank)&lt;=percentage_superior,AF107&lt;&gt;""),1),"")</f>
        <v/>
      </c>
      <c r="C107" s="78" t="s">
        <v>918</v>
      </c>
      <c r="D107" s="78" t="str">
        <f>IF(Entries!AC106="","",Entries!AC106)</f>
        <v/>
      </c>
      <c r="E107" s="5"/>
      <c r="F107" s="6"/>
      <c r="G107" s="5"/>
      <c r="H107" s="6"/>
      <c r="I107" s="5"/>
      <c r="J107" s="6"/>
      <c r="K107" s="30"/>
      <c r="L107" s="82" t="str">
        <f t="shared" si="40"/>
        <v/>
      </c>
      <c r="M107" s="83" t="str">
        <f>IF(SUM(F107,H107,J107)&gt;0,SUM(F107,H107,J107),"")</f>
        <v/>
      </c>
      <c r="N107" s="84" t="str">
        <f t="shared" si="38"/>
        <v/>
      </c>
      <c r="O107" s="97" t="str" cm="1">
        <f t="array" ref="O107">_xlfn.IFS(SUM($E107,$G107,$I107)=0,"",$K107&gt;=time_violations,"",SUM($E107,$G107,$I107)&gt;0,SUM($E107,$G107,$I107))</f>
        <v/>
      </c>
      <c r="P107" t="str">
        <f t="shared" si="39"/>
        <v/>
      </c>
      <c r="AF107" s="97" t="str">
        <f t="shared" ca="1" si="36"/>
        <v/>
      </c>
    </row>
    <row r="108" spans="1:32" ht="15.6" customHeight="1" x14ac:dyDescent="0.25">
      <c r="A108" s="507" t="s">
        <v>51</v>
      </c>
      <c r="B108" s="87" t="str" cm="1">
        <f t="array" aca="1" ref="B108" ca="1">IFERROR(_xlfn.IFS(M108="","",K108&gt;=time_violations,0,OR(N108/COUNT(rank)&lt;=percentage_superior,AF108&lt;&gt;""),1),"")</f>
        <v/>
      </c>
      <c r="C108" s="88" t="s">
        <v>926</v>
      </c>
      <c r="D108" s="88" t="str">
        <f>IF(Entries!AC107="","",Entries!AC107)</f>
        <v/>
      </c>
      <c r="E108" s="7"/>
      <c r="F108" s="8"/>
      <c r="G108" s="7"/>
      <c r="H108" s="8"/>
      <c r="I108" s="7"/>
      <c r="J108" s="8"/>
      <c r="K108" s="31"/>
      <c r="L108" s="92" t="str">
        <f t="shared" si="40"/>
        <v/>
      </c>
      <c r="M108" s="93" t="str">
        <f t="shared" ref="M108:M131" si="42">IF(SUM(F108,H108,J108)&gt;0,SUM(F108,H108,J108),"")</f>
        <v/>
      </c>
      <c r="N108" s="94" t="str">
        <f t="shared" si="38"/>
        <v/>
      </c>
      <c r="O108" s="97" t="str" cm="1">
        <f t="array" ref="O108">_xlfn.IFS(SUM($E108,$G108,$I108)=0,"",$K108&gt;=time_violations,"",SUM($E108,$G108,$I108)&gt;0,SUM($E108,$G108,$I108))</f>
        <v/>
      </c>
      <c r="P108" t="str">
        <f t="shared" si="39"/>
        <v/>
      </c>
      <c r="AF108" s="97" t="str">
        <f t="shared" ca="1" si="36"/>
        <v/>
      </c>
    </row>
    <row r="109" spans="1:32" ht="15.6" customHeight="1" x14ac:dyDescent="0.25">
      <c r="A109" s="508"/>
      <c r="B109" s="87" t="str" cm="1">
        <f t="array" aca="1" ref="B109" ca="1">IFERROR(_xlfn.IFS(M109="","",K109&gt;=time_violations,0,OR(N109/COUNT(rank)&lt;=percentage_superior,AF109&lt;&gt;""),1),"")</f>
        <v/>
      </c>
      <c r="C109" s="88" t="s">
        <v>935</v>
      </c>
      <c r="D109" s="88" t="str">
        <f>IF(Entries!AC108="","",Entries!AC108)</f>
        <v/>
      </c>
      <c r="E109" s="7"/>
      <c r="F109" s="8"/>
      <c r="G109" s="7"/>
      <c r="H109" s="8"/>
      <c r="I109" s="7"/>
      <c r="J109" s="8"/>
      <c r="K109" s="31"/>
      <c r="L109" s="92" t="str">
        <f t="shared" si="40"/>
        <v/>
      </c>
      <c r="M109" s="93" t="str">
        <f t="shared" si="42"/>
        <v/>
      </c>
      <c r="N109" s="94" t="str">
        <f t="shared" si="38"/>
        <v/>
      </c>
      <c r="O109" s="97" t="str" cm="1">
        <f t="array" ref="O109">_xlfn.IFS(SUM($E109,$G109,$I109)=0,"",$K109&gt;=time_violations,"",SUM($E109,$G109,$I109)&gt;0,SUM($E109,$G109,$I109))</f>
        <v/>
      </c>
      <c r="P109" t="str">
        <f t="shared" si="39"/>
        <v/>
      </c>
      <c r="AF109" s="97" t="str">
        <f t="shared" ca="1" si="36"/>
        <v/>
      </c>
    </row>
    <row r="110" spans="1:32" ht="15.6" customHeight="1" x14ac:dyDescent="0.25">
      <c r="A110" s="508"/>
      <c r="B110" s="87" t="str" cm="1">
        <f t="array" aca="1" ref="B110" ca="1">IFERROR(_xlfn.IFS(M110="","",K110&gt;=time_violations,0,OR(N110/COUNT(rank)&lt;=percentage_superior,AF110&lt;&gt;""),1),"")</f>
        <v/>
      </c>
      <c r="C110" s="88" t="s">
        <v>943</v>
      </c>
      <c r="D110" s="88" t="str">
        <f>IF(Entries!AC109="","",Entries!AC109)</f>
        <v/>
      </c>
      <c r="E110" s="7"/>
      <c r="F110" s="8"/>
      <c r="G110" s="7"/>
      <c r="H110" s="8"/>
      <c r="I110" s="7"/>
      <c r="J110" s="8"/>
      <c r="K110" s="31"/>
      <c r="L110" s="92" t="str">
        <f t="shared" si="40"/>
        <v/>
      </c>
      <c r="M110" s="93" t="str">
        <f t="shared" si="42"/>
        <v/>
      </c>
      <c r="N110" s="94" t="str">
        <f t="shared" si="38"/>
        <v/>
      </c>
      <c r="O110" s="97" t="str" cm="1">
        <f t="array" ref="O110">_xlfn.IFS(SUM($E110,$G110,$I110)=0,"",$K110&gt;=time_violations,"",SUM($E110,$G110,$I110)&gt;0,SUM($E110,$G110,$I110))</f>
        <v/>
      </c>
      <c r="P110" t="str">
        <f t="shared" si="39"/>
        <v/>
      </c>
      <c r="AF110" s="97" t="str">
        <f t="shared" ca="1" si="36"/>
        <v/>
      </c>
    </row>
    <row r="111" spans="1:32" ht="15.6" customHeight="1" x14ac:dyDescent="0.25">
      <c r="A111" s="509"/>
      <c r="B111" s="87" t="str" cm="1">
        <f t="array" aca="1" ref="B111" ca="1">IFERROR(_xlfn.IFS(M111="","",K111&gt;=time_violations,0,OR(N111/COUNT(rank)&lt;=percentage_superior,AF111&lt;&gt;""),1),"")</f>
        <v/>
      </c>
      <c r="C111" s="88" t="s">
        <v>951</v>
      </c>
      <c r="D111" s="88" t="str">
        <f>IF(Entries!AC110="","",Entries!AC110)</f>
        <v/>
      </c>
      <c r="E111" s="7"/>
      <c r="F111" s="8"/>
      <c r="G111" s="7"/>
      <c r="H111" s="8"/>
      <c r="I111" s="7"/>
      <c r="J111" s="8"/>
      <c r="K111" s="31"/>
      <c r="L111" s="92" t="str">
        <f t="shared" si="40"/>
        <v/>
      </c>
      <c r="M111" s="93" t="str">
        <f t="shared" si="42"/>
        <v/>
      </c>
      <c r="N111" s="93" t="str">
        <f t="shared" si="38"/>
        <v/>
      </c>
      <c r="O111" s="97" t="str" cm="1">
        <f t="array" ref="O111">_xlfn.IFS(SUM($E111,$G111,$I111)=0,"",$K111&gt;=time_violations,"",SUM($E111,$G111,$I111)&gt;0,SUM($E111,$G111,$I111))</f>
        <v/>
      </c>
      <c r="P111" t="str">
        <f t="shared" si="39"/>
        <v/>
      </c>
      <c r="AF111" s="97" t="str">
        <f t="shared" ca="1" si="36"/>
        <v/>
      </c>
    </row>
    <row r="112" spans="1:32" ht="15.6" customHeight="1" x14ac:dyDescent="0.25">
      <c r="A112" s="516" t="s">
        <v>52</v>
      </c>
      <c r="B112" s="98" t="str" cm="1">
        <f t="array" aca="1" ref="B112" ca="1">IFERROR(_xlfn.IFS(M112="","",K112&gt;=time_violations,0,OR(N112/COUNT(rank)&lt;=percentage_superior,AF112&lt;&gt;""),1),"")</f>
        <v/>
      </c>
      <c r="C112" s="99" t="s">
        <v>959</v>
      </c>
      <c r="D112" s="99" t="str">
        <f>IF(Entries!AC111="","",Entries!AC111)</f>
        <v/>
      </c>
      <c r="E112" s="9"/>
      <c r="F112" s="10"/>
      <c r="G112" s="9"/>
      <c r="H112" s="10"/>
      <c r="I112" s="9"/>
      <c r="J112" s="10"/>
      <c r="K112" s="32"/>
      <c r="L112" s="103" t="str">
        <f t="shared" si="40"/>
        <v/>
      </c>
      <c r="M112" s="104" t="str">
        <f t="shared" si="42"/>
        <v/>
      </c>
      <c r="N112" s="104" t="str">
        <f t="shared" si="38"/>
        <v/>
      </c>
      <c r="O112" s="97" t="str" cm="1">
        <f t="array" ref="O112">_xlfn.IFS(SUM($E112,$G112,$I112)=0,"",$K112&gt;=time_violations,"",SUM($E112,$G112,$I112)&gt;0,SUM($E112,$G112,$I112))</f>
        <v/>
      </c>
      <c r="P112" t="str">
        <f t="shared" si="39"/>
        <v/>
      </c>
      <c r="AF112" s="97" t="str">
        <f t="shared" ca="1" si="36"/>
        <v/>
      </c>
    </row>
    <row r="113" spans="1:32" ht="15.6" customHeight="1" x14ac:dyDescent="0.25">
      <c r="A113" s="517"/>
      <c r="B113" s="98" t="str" cm="1">
        <f t="array" aca="1" ref="B113" ca="1">IFERROR(_xlfn.IFS(M113="","",K113&gt;=time_violations,0,OR(N113/COUNT(rank)&lt;=percentage_superior,AF113&lt;&gt;""),1),"")</f>
        <v/>
      </c>
      <c r="C113" s="99" t="s">
        <v>968</v>
      </c>
      <c r="D113" s="99" t="str">
        <f>IF(Entries!AC112="","",Entries!AC112)</f>
        <v/>
      </c>
      <c r="E113" s="9"/>
      <c r="F113" s="10"/>
      <c r="G113" s="9"/>
      <c r="H113" s="10"/>
      <c r="I113" s="9"/>
      <c r="J113" s="10"/>
      <c r="K113" s="32"/>
      <c r="L113" s="103" t="str">
        <f t="shared" si="40"/>
        <v/>
      </c>
      <c r="M113" s="104" t="str">
        <f t="shared" si="42"/>
        <v/>
      </c>
      <c r="N113" s="104" t="str">
        <f t="shared" si="38"/>
        <v/>
      </c>
      <c r="O113" s="97" t="str" cm="1">
        <f t="array" ref="O113">_xlfn.IFS(SUM($E113,$G113,$I113)=0,"",$K113&gt;=time_violations,"",SUM($E113,$G113,$I113)&gt;0,SUM($E113,$G113,$I113))</f>
        <v/>
      </c>
      <c r="P113" t="str">
        <f t="shared" si="39"/>
        <v/>
      </c>
      <c r="AF113" s="97" t="str">
        <f t="shared" ca="1" si="36"/>
        <v/>
      </c>
    </row>
    <row r="114" spans="1:32" ht="15.6" customHeight="1" x14ac:dyDescent="0.25">
      <c r="A114" s="517"/>
      <c r="B114" s="98" t="str" cm="1">
        <f t="array" aca="1" ref="B114" ca="1">IFERROR(_xlfn.IFS(M114="","",K114&gt;=time_violations,0,OR(N114/COUNT(rank)&lt;=percentage_superior,AF114&lt;&gt;""),1),"")</f>
        <v/>
      </c>
      <c r="C114" s="99" t="s">
        <v>976</v>
      </c>
      <c r="D114" s="99" t="str">
        <f>IF(Entries!AC113="","",Entries!AC113)</f>
        <v/>
      </c>
      <c r="E114" s="9"/>
      <c r="F114" s="10"/>
      <c r="G114" s="9"/>
      <c r="H114" s="10"/>
      <c r="I114" s="9"/>
      <c r="J114" s="10"/>
      <c r="K114" s="32"/>
      <c r="L114" s="103" t="str">
        <f t="shared" si="40"/>
        <v/>
      </c>
      <c r="M114" s="104" t="str">
        <f t="shared" si="42"/>
        <v/>
      </c>
      <c r="N114" s="104" t="str">
        <f t="shared" si="38"/>
        <v/>
      </c>
      <c r="O114" s="97" t="str" cm="1">
        <f t="array" ref="O114">_xlfn.IFS(SUM($E114,$G114,$I114)=0,"",$K114&gt;=time_violations,"",SUM($E114,$G114,$I114)&gt;0,SUM($E114,$G114,$I114))</f>
        <v/>
      </c>
      <c r="P114" t="str">
        <f t="shared" si="39"/>
        <v/>
      </c>
      <c r="AF114" s="97" t="str">
        <f t="shared" ca="1" si="36"/>
        <v/>
      </c>
    </row>
    <row r="115" spans="1:32" ht="15.6" customHeight="1" x14ac:dyDescent="0.25">
      <c r="A115" s="518"/>
      <c r="B115" s="98" t="str" cm="1">
        <f t="array" aca="1" ref="B115" ca="1">IFERROR(_xlfn.IFS(M115="","",K115&gt;=time_violations,0,OR(N115/COUNT(rank)&lt;=percentage_superior,AF115&lt;&gt;""),1),"")</f>
        <v/>
      </c>
      <c r="C115" s="99" t="s">
        <v>984</v>
      </c>
      <c r="D115" s="99" t="str">
        <f>IF(Entries!AC114="","",Entries!AC114)</f>
        <v/>
      </c>
      <c r="E115" s="9"/>
      <c r="F115" s="10"/>
      <c r="G115" s="9"/>
      <c r="H115" s="10"/>
      <c r="I115" s="9"/>
      <c r="J115" s="10"/>
      <c r="K115" s="32"/>
      <c r="L115" s="103" t="str">
        <f t="shared" si="40"/>
        <v/>
      </c>
      <c r="M115" s="104" t="str">
        <f t="shared" si="42"/>
        <v/>
      </c>
      <c r="N115" s="104" t="str">
        <f t="shared" si="38"/>
        <v/>
      </c>
      <c r="O115" s="97" t="str" cm="1">
        <f t="array" ref="O115">_xlfn.IFS(SUM($E115,$G115,$I115)=0,"",$K115&gt;=time_violations,"",SUM($E115,$G115,$I115)&gt;0,SUM($E115,$G115,$I115))</f>
        <v/>
      </c>
      <c r="P115" t="str">
        <f t="shared" si="39"/>
        <v/>
      </c>
      <c r="AF115" s="97" t="str">
        <f t="shared" ca="1" si="36"/>
        <v/>
      </c>
    </row>
    <row r="116" spans="1:32" ht="15.6" customHeight="1" x14ac:dyDescent="0.25">
      <c r="A116" s="525" t="s">
        <v>53</v>
      </c>
      <c r="B116" s="105" t="str" cm="1">
        <f t="array" aca="1" ref="B116" ca="1">IFERROR(_xlfn.IFS(M116="","",K116&gt;=time_violations,0,OR(N116/COUNT(rank)&lt;=percentage_superior,AF116&lt;&gt;""),1),"")</f>
        <v/>
      </c>
      <c r="C116" s="106" t="s">
        <v>992</v>
      </c>
      <c r="D116" s="106" t="str">
        <f>IF(Entries!AC115="","",Entries!AC115)</f>
        <v/>
      </c>
      <c r="E116" s="11"/>
      <c r="F116" s="12"/>
      <c r="G116" s="11"/>
      <c r="H116" s="12"/>
      <c r="I116" s="11"/>
      <c r="J116" s="12"/>
      <c r="K116" s="33"/>
      <c r="L116" s="110" t="str">
        <f t="shared" si="40"/>
        <v/>
      </c>
      <c r="M116" s="111" t="str">
        <f t="shared" si="42"/>
        <v/>
      </c>
      <c r="N116" s="111" t="str">
        <f t="shared" si="38"/>
        <v/>
      </c>
      <c r="O116" s="97" t="str" cm="1">
        <f t="array" ref="O116">_xlfn.IFS(SUM($E116,$G116,$I116)=0,"",$K116&gt;=time_violations,"",SUM($E116,$G116,$I116)&gt;0,SUM($E116,$G116,$I116))</f>
        <v/>
      </c>
      <c r="P116" t="str">
        <f t="shared" si="39"/>
        <v/>
      </c>
      <c r="AF116" s="97" t="str">
        <f t="shared" ca="1" si="36"/>
        <v/>
      </c>
    </row>
    <row r="117" spans="1:32" ht="15.6" customHeight="1" x14ac:dyDescent="0.25">
      <c r="A117" s="526"/>
      <c r="B117" s="105" t="str" cm="1">
        <f t="array" aca="1" ref="B117" ca="1">IFERROR(_xlfn.IFS(M117="","",K117&gt;=time_violations,0,OR(N117/COUNT(rank)&lt;=percentage_superior,AF117&lt;&gt;""),1),"")</f>
        <v/>
      </c>
      <c r="C117" s="106" t="s">
        <v>1001</v>
      </c>
      <c r="D117" s="106" t="str">
        <f>IF(Entries!AC116="","",Entries!AC116)</f>
        <v/>
      </c>
      <c r="E117" s="11"/>
      <c r="F117" s="12"/>
      <c r="G117" s="11"/>
      <c r="H117" s="12"/>
      <c r="I117" s="11"/>
      <c r="J117" s="12"/>
      <c r="K117" s="33"/>
      <c r="L117" s="110" t="str">
        <f t="shared" si="40"/>
        <v/>
      </c>
      <c r="M117" s="111" t="str">
        <f t="shared" si="42"/>
        <v/>
      </c>
      <c r="N117" s="111" t="str">
        <f t="shared" si="38"/>
        <v/>
      </c>
      <c r="O117" s="97" t="str" cm="1">
        <f t="array" ref="O117">_xlfn.IFS(SUM($E117,$G117,$I117)=0,"",$K117&gt;=time_violations,"",SUM($E117,$G117,$I117)&gt;0,SUM($E117,$G117,$I117))</f>
        <v/>
      </c>
      <c r="P117" t="str">
        <f t="shared" si="39"/>
        <v/>
      </c>
      <c r="AF117" s="97" t="str">
        <f t="shared" ca="1" si="36"/>
        <v/>
      </c>
    </row>
    <row r="118" spans="1:32" ht="15.6" customHeight="1" x14ac:dyDescent="0.25">
      <c r="A118" s="526"/>
      <c r="B118" s="105" t="str" cm="1">
        <f t="array" aca="1" ref="B118" ca="1">IFERROR(_xlfn.IFS(M118="","",K118&gt;=time_violations,0,OR(N118/COUNT(rank)&lt;=percentage_superior,AF118&lt;&gt;""),1),"")</f>
        <v/>
      </c>
      <c r="C118" s="106" t="s">
        <v>1009</v>
      </c>
      <c r="D118" s="106" t="str">
        <f>IF(Entries!AC117="","",Entries!AC117)</f>
        <v/>
      </c>
      <c r="E118" s="11"/>
      <c r="F118" s="12"/>
      <c r="G118" s="11"/>
      <c r="H118" s="12"/>
      <c r="I118" s="11"/>
      <c r="J118" s="12"/>
      <c r="K118" s="33"/>
      <c r="L118" s="110" t="str">
        <f t="shared" si="40"/>
        <v/>
      </c>
      <c r="M118" s="111" t="str">
        <f t="shared" si="42"/>
        <v/>
      </c>
      <c r="N118" s="111" t="str">
        <f t="shared" si="38"/>
        <v/>
      </c>
      <c r="O118" s="97" t="str" cm="1">
        <f t="array" ref="O118">_xlfn.IFS(SUM($E118,$G118,$I118)=0,"",$K118&gt;=time_violations,"",SUM($E118,$G118,$I118)&gt;0,SUM($E118,$G118,$I118))</f>
        <v/>
      </c>
      <c r="P118" t="str">
        <f t="shared" si="39"/>
        <v/>
      </c>
      <c r="AF118" s="97" t="str">
        <f t="shared" ca="1" si="36"/>
        <v/>
      </c>
    </row>
    <row r="119" spans="1:32" ht="15.6" customHeight="1" x14ac:dyDescent="0.25">
      <c r="A119" s="527"/>
      <c r="B119" s="105" t="str" cm="1">
        <f t="array" aca="1" ref="B119" ca="1">IFERROR(_xlfn.IFS(M119="","",K119&gt;=time_violations,0,OR(N119/COUNT(rank)&lt;=percentage_superior,AF119&lt;&gt;""),1),"")</f>
        <v/>
      </c>
      <c r="C119" s="106" t="s">
        <v>1017</v>
      </c>
      <c r="D119" s="106" t="str">
        <f>IF(Entries!AC118="","",Entries!AC118)</f>
        <v/>
      </c>
      <c r="E119" s="11"/>
      <c r="F119" s="12"/>
      <c r="G119" s="11"/>
      <c r="H119" s="12"/>
      <c r="I119" s="11"/>
      <c r="J119" s="12"/>
      <c r="K119" s="33"/>
      <c r="L119" s="110" t="str">
        <f t="shared" si="40"/>
        <v/>
      </c>
      <c r="M119" s="111" t="str">
        <f t="shared" si="42"/>
        <v/>
      </c>
      <c r="N119" s="111" t="str">
        <f t="shared" si="38"/>
        <v/>
      </c>
      <c r="O119" s="97" t="str" cm="1">
        <f t="array" ref="O119">_xlfn.IFS(SUM($E119,$G119,$I119)=0,"",$K119&gt;=time_violations,"",SUM($E119,$G119,$I119)&gt;0,SUM($E119,$G119,$I119))</f>
        <v/>
      </c>
      <c r="P119" t="str">
        <f t="shared" si="39"/>
        <v/>
      </c>
      <c r="AF119" s="97" t="str">
        <f t="shared" ca="1" si="36"/>
        <v/>
      </c>
    </row>
    <row r="120" spans="1:32" ht="15.6" customHeight="1" x14ac:dyDescent="0.25">
      <c r="A120" s="534" t="s">
        <v>54</v>
      </c>
      <c r="B120" s="112" t="str" cm="1">
        <f t="array" aca="1" ref="B120" ca="1">IFERROR(_xlfn.IFS(M120="","",K120&gt;=time_violations,0,OR(N120/COUNT(rank)&lt;=percentage_superior,AF120&lt;&gt;""),1),"")</f>
        <v/>
      </c>
      <c r="C120" s="113" t="s">
        <v>1025</v>
      </c>
      <c r="D120" s="113" t="str">
        <f>IF(Entries!AC119="","",Entries!AC119)</f>
        <v/>
      </c>
      <c r="E120" s="13"/>
      <c r="F120" s="14"/>
      <c r="G120" s="13"/>
      <c r="H120" s="14"/>
      <c r="I120" s="13"/>
      <c r="J120" s="14"/>
      <c r="K120" s="34"/>
      <c r="L120" s="117" t="str">
        <f t="shared" si="40"/>
        <v/>
      </c>
      <c r="M120" s="118" t="str">
        <f t="shared" si="42"/>
        <v/>
      </c>
      <c r="N120" s="118" t="str">
        <f t="shared" si="38"/>
        <v/>
      </c>
      <c r="O120" s="97" t="str" cm="1">
        <f t="array" ref="O120">_xlfn.IFS(SUM($E120,$G120,$I120)=0,"",$K120&gt;=time_violations,"",SUM($E120,$G120,$I120)&gt;0,SUM($E120,$G120,$I120))</f>
        <v/>
      </c>
      <c r="P120" t="str">
        <f t="shared" si="39"/>
        <v/>
      </c>
      <c r="AF120" s="97" t="str">
        <f t="shared" ca="1" si="36"/>
        <v/>
      </c>
    </row>
    <row r="121" spans="1:32" ht="15.6" customHeight="1" x14ac:dyDescent="0.25">
      <c r="A121" s="535"/>
      <c r="B121" s="112" t="str" cm="1">
        <f t="array" aca="1" ref="B121" ca="1">IFERROR(_xlfn.IFS(M121="","",K121&gt;=time_violations,0,OR(N121/COUNT(rank)&lt;=percentage_superior,AF121&lt;&gt;""),1),"")</f>
        <v/>
      </c>
      <c r="C121" s="113" t="s">
        <v>1034</v>
      </c>
      <c r="D121" s="113" t="str">
        <f>IF(Entries!AC120="","",Entries!AC120)</f>
        <v/>
      </c>
      <c r="E121" s="13"/>
      <c r="F121" s="14"/>
      <c r="G121" s="13"/>
      <c r="H121" s="14"/>
      <c r="I121" s="13"/>
      <c r="J121" s="14"/>
      <c r="K121" s="34"/>
      <c r="L121" s="117" t="str">
        <f t="shared" si="40"/>
        <v/>
      </c>
      <c r="M121" s="118" t="str">
        <f t="shared" si="42"/>
        <v/>
      </c>
      <c r="N121" s="118" t="str">
        <f t="shared" si="38"/>
        <v/>
      </c>
      <c r="O121" s="97" t="str" cm="1">
        <f t="array" ref="O121">_xlfn.IFS(SUM($E121,$G121,$I121)=0,"",$K121&gt;=time_violations,"",SUM($E121,$G121,$I121)&gt;0,SUM($E121,$G121,$I121))</f>
        <v/>
      </c>
      <c r="P121" t="str">
        <f t="shared" si="39"/>
        <v/>
      </c>
      <c r="AF121" s="97" t="str">
        <f t="shared" ca="1" si="36"/>
        <v/>
      </c>
    </row>
    <row r="122" spans="1:32" ht="15.6" customHeight="1" x14ac:dyDescent="0.25">
      <c r="A122" s="535"/>
      <c r="B122" s="112" t="str" cm="1">
        <f t="array" aca="1" ref="B122" ca="1">IFERROR(_xlfn.IFS(M122="","",K122&gt;=time_violations,0,OR(N122/COUNT(rank)&lt;=percentage_superior,AF122&lt;&gt;""),1),"")</f>
        <v/>
      </c>
      <c r="C122" s="113" t="s">
        <v>1042</v>
      </c>
      <c r="D122" s="113" t="str">
        <f>IF(Entries!AC121="","",Entries!AC121)</f>
        <v/>
      </c>
      <c r="E122" s="13"/>
      <c r="F122" s="14"/>
      <c r="G122" s="13"/>
      <c r="H122" s="14"/>
      <c r="I122" s="13"/>
      <c r="J122" s="14"/>
      <c r="K122" s="34"/>
      <c r="L122" s="117" t="str">
        <f t="shared" si="40"/>
        <v/>
      </c>
      <c r="M122" s="118" t="str">
        <f t="shared" si="42"/>
        <v/>
      </c>
      <c r="N122" s="118" t="str">
        <f t="shared" si="38"/>
        <v/>
      </c>
      <c r="O122" s="97" t="str" cm="1">
        <f t="array" ref="O122">_xlfn.IFS(SUM($E122,$G122,$I122)=0,"",$K122&gt;=time_violations,"",SUM($E122,$G122,$I122)&gt;0,SUM($E122,$G122,$I122))</f>
        <v/>
      </c>
      <c r="P122" t="str">
        <f t="shared" si="39"/>
        <v/>
      </c>
      <c r="AF122" s="97" t="str">
        <f t="shared" ca="1" si="36"/>
        <v/>
      </c>
    </row>
    <row r="123" spans="1:32" ht="15.6" customHeight="1" x14ac:dyDescent="0.25">
      <c r="A123" s="536"/>
      <c r="B123" s="119" t="str" cm="1">
        <f t="array" aca="1" ref="B123" ca="1">IFERROR(_xlfn.IFS(M123="","",K123&gt;=time_violations,0,OR(N123/COUNT(rank)&lt;=percentage_superior,AF123&lt;&gt;""),1),"")</f>
        <v/>
      </c>
      <c r="C123" s="120" t="s">
        <v>1050</v>
      </c>
      <c r="D123" s="120" t="str">
        <f>IF(Entries!AC122="","",Entries!AC122)</f>
        <v/>
      </c>
      <c r="E123" s="15"/>
      <c r="F123" s="16"/>
      <c r="G123" s="15"/>
      <c r="H123" s="16"/>
      <c r="I123" s="15"/>
      <c r="J123" s="16"/>
      <c r="K123" s="35"/>
      <c r="L123" s="117" t="str">
        <f t="shared" si="40"/>
        <v/>
      </c>
      <c r="M123" s="118" t="str">
        <f t="shared" si="42"/>
        <v/>
      </c>
      <c r="N123" s="118" t="str">
        <f t="shared" si="38"/>
        <v/>
      </c>
      <c r="O123" s="97" t="str" cm="1">
        <f t="array" ref="O123">_xlfn.IFS(SUM($E123,$G123,$I123)=0,"",$K123&gt;=time_violations,"",SUM($E123,$G123,$I123)&gt;0,SUM($E123,$G123,$I123))</f>
        <v/>
      </c>
      <c r="P123" t="str">
        <f t="shared" si="39"/>
        <v/>
      </c>
      <c r="AF123" s="97" t="str">
        <f t="shared" ca="1" si="36"/>
        <v/>
      </c>
    </row>
    <row r="124" spans="1:32" ht="15.6" customHeight="1" x14ac:dyDescent="0.25">
      <c r="A124" s="543" t="s">
        <v>55</v>
      </c>
      <c r="B124" s="124" t="str" cm="1">
        <f t="array" aca="1" ref="B124" ca="1">IFERROR(_xlfn.IFS(M124="","",K124&gt;=time_violations,0,OR(N124/COUNT(rank)&lt;=percentage_superior,AF124&lt;&gt;""),1),"")</f>
        <v/>
      </c>
      <c r="C124" s="188" t="s">
        <v>1058</v>
      </c>
      <c r="D124" s="149" t="str">
        <f>IF(Entries!AC123="","",Entries!AC123)</f>
        <v/>
      </c>
      <c r="E124" s="17"/>
      <c r="F124" s="18"/>
      <c r="G124" s="17"/>
      <c r="H124" s="18"/>
      <c r="I124" s="17"/>
      <c r="J124" s="18"/>
      <c r="K124" s="192"/>
      <c r="L124" s="129" t="str">
        <f t="shared" si="40"/>
        <v/>
      </c>
      <c r="M124" s="130" t="str">
        <f t="shared" si="42"/>
        <v/>
      </c>
      <c r="N124" s="130" t="str">
        <f t="shared" si="38"/>
        <v/>
      </c>
      <c r="O124" s="97" t="str" cm="1">
        <f t="array" ref="O124">_xlfn.IFS(SUM($E124,$G124,$I124)=0,"",$K124&gt;=time_violations,"",SUM($E124,$G124,$I124)&gt;0,SUM($E124,$G124,$I124))</f>
        <v/>
      </c>
      <c r="P124" t="str">
        <f t="shared" si="39"/>
        <v/>
      </c>
      <c r="AF124" s="97" t="str">
        <f t="shared" ca="1" si="36"/>
        <v/>
      </c>
    </row>
    <row r="125" spans="1:32" ht="15.6" customHeight="1" x14ac:dyDescent="0.25">
      <c r="A125" s="544"/>
      <c r="B125" s="124" t="str" cm="1">
        <f t="array" aca="1" ref="B125" ca="1">IFERROR(_xlfn.IFS(M125="","",K125&gt;=time_violations,0,OR(N125/COUNT(rank)&lt;=percentage_superior,AF125&lt;&gt;""),1),"")</f>
        <v/>
      </c>
      <c r="C125" s="188" t="s">
        <v>1067</v>
      </c>
      <c r="D125" s="149" t="str">
        <f>IF(Entries!AC124="","",Entries!AC124)</f>
        <v/>
      </c>
      <c r="E125" s="17"/>
      <c r="F125" s="18"/>
      <c r="G125" s="17"/>
      <c r="H125" s="18"/>
      <c r="I125" s="17"/>
      <c r="J125" s="18"/>
      <c r="K125" s="36"/>
      <c r="L125" s="129" t="str">
        <f t="shared" si="40"/>
        <v/>
      </c>
      <c r="M125" s="130" t="str">
        <f t="shared" si="42"/>
        <v/>
      </c>
      <c r="N125" s="130" t="str">
        <f t="shared" si="38"/>
        <v/>
      </c>
      <c r="O125" s="97" t="str" cm="1">
        <f t="array" ref="O125">_xlfn.IFS(SUM($E125,$G125,$I125)=0,"",$K125&gt;=time_violations,"",SUM($E125,$G125,$I125)&gt;0,SUM($E125,$G125,$I125))</f>
        <v/>
      </c>
      <c r="P125" t="str">
        <f t="shared" si="39"/>
        <v/>
      </c>
      <c r="AF125" s="97" t="str">
        <f t="shared" ca="1" si="36"/>
        <v/>
      </c>
    </row>
    <row r="126" spans="1:32" ht="15.6" customHeight="1" x14ac:dyDescent="0.25">
      <c r="A126" s="544"/>
      <c r="B126" s="124" t="str" cm="1">
        <f t="array" aca="1" ref="B126" ca="1">IFERROR(_xlfn.IFS(M126="","",K126&gt;=time_violations,0,OR(N126/COUNT(rank)&lt;=percentage_superior,AF126&lt;&gt;""),1),"")</f>
        <v/>
      </c>
      <c r="C126" s="188" t="s">
        <v>1075</v>
      </c>
      <c r="D126" s="149" t="str">
        <f>IF(Entries!AC125="","",Entries!AC125)</f>
        <v/>
      </c>
      <c r="E126" s="17"/>
      <c r="F126" s="18"/>
      <c r="G126" s="17"/>
      <c r="H126" s="18"/>
      <c r="I126" s="17"/>
      <c r="J126" s="18"/>
      <c r="K126" s="36"/>
      <c r="L126" s="129" t="str">
        <f t="shared" si="40"/>
        <v/>
      </c>
      <c r="M126" s="130" t="str">
        <f t="shared" si="42"/>
        <v/>
      </c>
      <c r="N126" s="130" t="str">
        <f t="shared" si="38"/>
        <v/>
      </c>
      <c r="O126" s="97" t="str" cm="1">
        <f t="array" ref="O126">_xlfn.IFS(SUM($E126,$G126,$I126)=0,"",$K126&gt;=time_violations,"",SUM($E126,$G126,$I126)&gt;0,SUM($E126,$G126,$I126))</f>
        <v/>
      </c>
      <c r="P126" t="str">
        <f t="shared" si="39"/>
        <v/>
      </c>
      <c r="AF126" s="97" t="str">
        <f t="shared" ca="1" si="36"/>
        <v/>
      </c>
    </row>
    <row r="127" spans="1:32" ht="15.6" customHeight="1" x14ac:dyDescent="0.25">
      <c r="A127" s="545"/>
      <c r="B127" s="124" t="str" cm="1">
        <f t="array" aca="1" ref="B127" ca="1">IFERROR(_xlfn.IFS(M127="","",K127&gt;=time_violations,0,OR(N127/COUNT(rank)&lt;=percentage_superior,AF127&lt;&gt;""),1),"")</f>
        <v/>
      </c>
      <c r="C127" s="188" t="s">
        <v>1083</v>
      </c>
      <c r="D127" s="125" t="str">
        <f>IF(Entries!AC126="","",Entries!AC126)</f>
        <v/>
      </c>
      <c r="E127" s="17"/>
      <c r="F127" s="18"/>
      <c r="G127" s="17"/>
      <c r="H127" s="18"/>
      <c r="I127" s="17"/>
      <c r="J127" s="18"/>
      <c r="K127" s="36"/>
      <c r="L127" s="129" t="str">
        <f t="shared" si="40"/>
        <v/>
      </c>
      <c r="M127" s="130" t="str">
        <f t="shared" si="42"/>
        <v/>
      </c>
      <c r="N127" s="130" t="str">
        <f t="shared" si="38"/>
        <v/>
      </c>
      <c r="O127" s="97" t="str" cm="1">
        <f t="array" ref="O127">_xlfn.IFS(SUM($E127,$G127,$I127)=0,"",$K127&gt;=time_violations,"",SUM($E127,$G127,$I127)&gt;0,SUM($E127,$G127,$I127))</f>
        <v/>
      </c>
      <c r="P127" t="str">
        <f t="shared" si="39"/>
        <v/>
      </c>
      <c r="AF127" s="97" t="str">
        <f t="shared" ca="1" si="36"/>
        <v/>
      </c>
    </row>
    <row r="128" spans="1:32" ht="15.6" customHeight="1" x14ac:dyDescent="0.25">
      <c r="A128" s="552" t="s">
        <v>56</v>
      </c>
      <c r="B128" s="400" t="str" cm="1">
        <f t="array" aca="1" ref="B128" ca="1">IFERROR(_xlfn.IFS(M128="","",K128&gt;=time_violations,0,OR(N128/COUNT(rank)&lt;=percentage_superior,AF128&lt;&gt;""),1),"")</f>
        <v/>
      </c>
      <c r="C128" s="131" t="s">
        <v>1091</v>
      </c>
      <c r="D128" s="151" t="str">
        <f>IF(Entries!AC127="","",Entries!AC127)</f>
        <v/>
      </c>
      <c r="E128" s="19"/>
      <c r="F128" s="20"/>
      <c r="G128" s="19"/>
      <c r="H128" s="20"/>
      <c r="I128" s="19"/>
      <c r="J128" s="20"/>
      <c r="K128" s="37"/>
      <c r="L128" s="135" t="str">
        <f t="shared" si="40"/>
        <v/>
      </c>
      <c r="M128" s="133" t="str">
        <f t="shared" si="42"/>
        <v/>
      </c>
      <c r="N128" s="133" t="str">
        <f t="shared" si="38"/>
        <v/>
      </c>
      <c r="O128" s="97" t="str" cm="1">
        <f t="array" ref="O128">_xlfn.IFS(SUM($E128,$G128,$I128)=0,"",$K128&gt;=time_violations,"",SUM($E128,$G128,$I128)&gt;0,SUM($E128,$G128,$I128))</f>
        <v/>
      </c>
      <c r="P128" t="str">
        <f t="shared" si="39"/>
        <v/>
      </c>
      <c r="AF128" s="97" t="str">
        <f t="shared" ca="1" si="36"/>
        <v/>
      </c>
    </row>
    <row r="129" spans="1:32" ht="15.6" customHeight="1" x14ac:dyDescent="0.25">
      <c r="A129" s="553"/>
      <c r="B129" s="136" t="str" cm="1">
        <f t="array" aca="1" ref="B129" ca="1">IFERROR(_xlfn.IFS(M129="","",K129&gt;=time_violations,0,OR(N129/COUNT(rank)&lt;=percentage_superior,AF129&lt;&gt;""),1),"")</f>
        <v/>
      </c>
      <c r="C129" s="137" t="s">
        <v>1100</v>
      </c>
      <c r="D129" s="137" t="str">
        <f>IF(Entries!AC128="","",Entries!AC128)</f>
        <v/>
      </c>
      <c r="E129" s="21"/>
      <c r="F129" s="22"/>
      <c r="G129" s="21"/>
      <c r="H129" s="22"/>
      <c r="I129" s="21"/>
      <c r="J129" s="22"/>
      <c r="K129" s="37"/>
      <c r="L129" s="135" t="str">
        <f t="shared" si="40"/>
        <v/>
      </c>
      <c r="M129" s="133" t="str">
        <f t="shared" si="42"/>
        <v/>
      </c>
      <c r="N129" s="133" t="str">
        <f t="shared" si="38"/>
        <v/>
      </c>
      <c r="O129" s="97" t="str" cm="1">
        <f t="array" ref="O129">_xlfn.IFS(SUM($E129,$G129,$I129)=0,"",$K129&gt;=time_violations,"",SUM($E129,$G129,$I129)&gt;0,SUM($E129,$G129,$I129))</f>
        <v/>
      </c>
      <c r="P129" t="str">
        <f t="shared" si="39"/>
        <v/>
      </c>
      <c r="AF129" s="97" t="str">
        <f t="shared" ca="1" si="36"/>
        <v/>
      </c>
    </row>
    <row r="130" spans="1:32" ht="15.6" customHeight="1" x14ac:dyDescent="0.25">
      <c r="A130" s="553"/>
      <c r="B130" s="136" t="str" cm="1">
        <f t="array" aca="1" ref="B130" ca="1">IFERROR(_xlfn.IFS(M130="","",K130&gt;=time_violations,0,OR(N130/COUNT(rank)&lt;=percentage_superior,AF130&lt;&gt;""),1),"")</f>
        <v/>
      </c>
      <c r="C130" s="137" t="s">
        <v>1108</v>
      </c>
      <c r="D130" s="137" t="str">
        <f>IF(Entries!AC129="","",Entries!AC129)</f>
        <v/>
      </c>
      <c r="E130" s="21"/>
      <c r="F130" s="22"/>
      <c r="G130" s="21"/>
      <c r="H130" s="22"/>
      <c r="I130" s="21"/>
      <c r="J130" s="22"/>
      <c r="K130" s="37"/>
      <c r="L130" s="135" t="str">
        <f t="shared" si="40"/>
        <v/>
      </c>
      <c r="M130" s="133" t="str">
        <f t="shared" si="42"/>
        <v/>
      </c>
      <c r="N130" s="133" t="str">
        <f t="shared" si="38"/>
        <v/>
      </c>
      <c r="O130" s="97" t="str" cm="1">
        <f t="array" ref="O130">_xlfn.IFS(SUM($E130,$G130,$I130)=0,"",$K130&gt;=time_violations,"",SUM($E130,$G130,$I130)&gt;0,SUM($E130,$G130,$I130))</f>
        <v/>
      </c>
      <c r="P130" t="str">
        <f t="shared" si="39"/>
        <v/>
      </c>
      <c r="AF130" s="97" t="str">
        <f t="shared" ca="1" si="36"/>
        <v/>
      </c>
    </row>
    <row r="131" spans="1:32" ht="15.6" customHeight="1" x14ac:dyDescent="0.25">
      <c r="A131" s="554"/>
      <c r="B131" s="136" t="str" cm="1">
        <f t="array" aca="1" ref="B131" ca="1">IFERROR(_xlfn.IFS(M131="","",K131&gt;=time_violations,0,OR(N131/COUNT(rank)&lt;=percentage_superior,AF131&lt;&gt;""),1),"")</f>
        <v/>
      </c>
      <c r="C131" s="137" t="s">
        <v>1116</v>
      </c>
      <c r="D131" s="137" t="str">
        <f>IF(Entries!AC130="","",Entries!AC130)</f>
        <v/>
      </c>
      <c r="E131" s="21"/>
      <c r="F131" s="22"/>
      <c r="G131" s="21"/>
      <c r="H131" s="22"/>
      <c r="I131" s="21"/>
      <c r="J131" s="22"/>
      <c r="K131" s="37"/>
      <c r="L131" s="135" t="str">
        <f t="shared" si="40"/>
        <v/>
      </c>
      <c r="M131" s="133" t="str">
        <f t="shared" si="42"/>
        <v/>
      </c>
      <c r="N131" s="133" t="str">
        <f t="shared" si="38"/>
        <v/>
      </c>
      <c r="O131" s="97" t="str" cm="1">
        <f t="array" ref="O131">_xlfn.IFS(SUM($E131,$G131,$I131)=0,"",$K131&gt;=time_violations,"",SUM($E131,$G131,$I131)&gt;0,SUM($E131,$G131,$I131))</f>
        <v/>
      </c>
      <c r="P131" t="str">
        <f t="shared" si="39"/>
        <v/>
      </c>
      <c r="AF131" s="97" t="str">
        <f t="shared" ca="1" si="36"/>
        <v/>
      </c>
    </row>
  </sheetData>
  <sheetProtection algorithmName="SHA-512" hashValue="JO70428DnRg5ciAARFoaDWb8oZk3XnmgQH2uXvjFzneTHN7LTm+/QXPFHL8jUntAusoVc8yrzeyFXOTZoqJE5Q==" saltValue="0ld+MksZ01Dz1FDwQhmC4A==" spinCount="100000" sheet="1" objects="1" scenarios="1"/>
  <mergeCells count="42">
    <mergeCell ref="A20:A23"/>
    <mergeCell ref="A24:A27"/>
    <mergeCell ref="A128:A131"/>
    <mergeCell ref="A84:A87"/>
    <mergeCell ref="A88:A91"/>
    <mergeCell ref="A92:A95"/>
    <mergeCell ref="A96:A99"/>
    <mergeCell ref="A100:A103"/>
    <mergeCell ref="A104:A107"/>
    <mergeCell ref="A108:A111"/>
    <mergeCell ref="A112:A115"/>
    <mergeCell ref="A116:A119"/>
    <mergeCell ref="A120:A123"/>
    <mergeCell ref="A124:A127"/>
    <mergeCell ref="A80:A83"/>
    <mergeCell ref="A36:A39"/>
    <mergeCell ref="A40:A43"/>
    <mergeCell ref="A44:A47"/>
    <mergeCell ref="A48:A51"/>
    <mergeCell ref="A52:A55"/>
    <mergeCell ref="A56:A59"/>
    <mergeCell ref="A60:A63"/>
    <mergeCell ref="A64:A67"/>
    <mergeCell ref="A68:A71"/>
    <mergeCell ref="A72:A75"/>
    <mergeCell ref="A76:A79"/>
    <mergeCell ref="A28:A31"/>
    <mergeCell ref="A32:A35"/>
    <mergeCell ref="AB2:AC2"/>
    <mergeCell ref="A4:A7"/>
    <mergeCell ref="A8:A11"/>
    <mergeCell ref="A12:A15"/>
    <mergeCell ref="S14:AC18"/>
    <mergeCell ref="A16:A19"/>
    <mergeCell ref="I2:J2"/>
    <mergeCell ref="L2:M2"/>
    <mergeCell ref="R2:T2"/>
    <mergeCell ref="U2:V2"/>
    <mergeCell ref="W2:X2"/>
    <mergeCell ref="Y2:Z2"/>
    <mergeCell ref="E2:F2"/>
    <mergeCell ref="G2:H2"/>
  </mergeCells>
  <conditionalFormatting sqref="C4">
    <cfRule type="iconSet" priority="4">
      <iconSet iconSet="3Symbols2">
        <cfvo type="percent" val="0"/>
        <cfvo type="percent" val="33"/>
        <cfvo type="percent" val="67"/>
      </iconSet>
    </cfRule>
  </conditionalFormatting>
  <dataValidations count="5">
    <dataValidation type="whole" allowBlank="1" showInputMessage="1" showErrorMessage="1" sqref="V4:V11 X4:X11 F4:F131 J4:J131 H4:H131 Z4:Z11" xr:uid="{2F8C685D-5047-459C-A5DE-25A8EA50C3E6}">
      <formula1>0</formula1>
      <formula2>total_score_ie</formula2>
    </dataValidation>
    <dataValidation type="whole" allowBlank="1" showInputMessage="1" showErrorMessage="1" sqref="Y4:Y11 W4:W11 U4:U11" xr:uid="{6270409D-2131-43BA-92D0-2F0B937EE6ED}">
      <formula1>1</formula1>
      <formula2>total_rank_finals</formula2>
    </dataValidation>
    <dataValidation type="list" allowBlank="1" showInputMessage="1" showErrorMessage="1" sqref="K4:K131" xr:uid="{8DF084E2-E37C-4FD2-B179-4E220C0AEFF5}">
      <formula1>"1,2,3"</formula1>
    </dataValidation>
    <dataValidation type="whole" allowBlank="1" showInputMessage="1" showErrorMessage="1" sqref="I4:I131 G4:G131 E4:E131" xr:uid="{11805E6C-5ECE-4979-8277-EF263B9883CF}">
      <formula1>1</formula1>
      <formula2>total_rank_ie</formula2>
    </dataValidation>
    <dataValidation type="whole" operator="equal" allowBlank="1" showInputMessage="1" showErrorMessage="1" sqref="AA4:AA11" xr:uid="{7AC49985-CCAD-1A41-BB07-9C837E0EC277}">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F19968CD-A5C8-0F4A-965A-412115F678E9}">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2280B-2D00-4FD6-83FC-6C874DF2BB40}">
  <sheetPr>
    <tabColor theme="3"/>
  </sheetPr>
  <dimension ref="A2:AB131"/>
  <sheetViews>
    <sheetView showGridLines="0" showRowColHeaders="0" topLeftCell="A2" zoomScale="140" zoomScaleNormal="100" workbookViewId="0">
      <pane ySplit="2" topLeftCell="A4" activePane="bottomLeft" state="frozen"/>
      <selection activeCell="A2" sqref="A2"/>
      <selection pane="bottomLeft" activeCell="K10" sqref="K10"/>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28" width="5.125" customWidth="1"/>
    <col min="29" max="16384" width="8.625" hidden="1"/>
  </cols>
  <sheetData>
    <row r="2" spans="1:26" x14ac:dyDescent="0.25">
      <c r="A2" s="46"/>
      <c r="B2" s="47"/>
      <c r="C2" s="46"/>
      <c r="D2" s="48"/>
      <c r="E2" s="629" t="s">
        <v>1141</v>
      </c>
      <c r="F2" s="628"/>
      <c r="G2" s="627" t="s">
        <v>1142</v>
      </c>
      <c r="H2" s="628"/>
      <c r="I2" s="627" t="s">
        <v>1143</v>
      </c>
      <c r="J2" s="628"/>
      <c r="K2" s="49" t="s">
        <v>1139</v>
      </c>
      <c r="L2" s="627" t="s">
        <v>1130</v>
      </c>
      <c r="M2" s="628"/>
      <c r="N2" s="50"/>
    </row>
    <row r="3" spans="1:26" ht="16.350000000000001" customHeight="1" thickBot="1" x14ac:dyDescent="0.3">
      <c r="A3" s="51"/>
      <c r="B3" s="52"/>
      <c r="C3" s="187" t="s">
        <v>62</v>
      </c>
      <c r="D3" s="53" t="s">
        <v>24</v>
      </c>
      <c r="E3" s="60" t="s">
        <v>1131</v>
      </c>
      <c r="F3" s="55" t="s">
        <v>1144</v>
      </c>
      <c r="G3" s="54" t="s">
        <v>1131</v>
      </c>
      <c r="H3" s="55" t="s">
        <v>1144</v>
      </c>
      <c r="I3" s="54" t="s">
        <v>1131</v>
      </c>
      <c r="J3" s="55" t="s">
        <v>1144</v>
      </c>
      <c r="K3" s="56" t="s">
        <v>1145</v>
      </c>
      <c r="L3" s="54" t="s">
        <v>1131</v>
      </c>
      <c r="M3" s="55" t="s">
        <v>1144</v>
      </c>
      <c r="N3" s="57" t="s">
        <v>1135</v>
      </c>
      <c r="O3" s="58"/>
      <c r="P3" s="58"/>
    </row>
    <row r="4" spans="1:26" x14ac:dyDescent="0.25">
      <c r="A4" s="489" t="s">
        <v>25</v>
      </c>
      <c r="B4" s="61" t="str">
        <f>IF($K4=1,0,"")</f>
        <v/>
      </c>
      <c r="C4" s="195" t="s">
        <v>69</v>
      </c>
      <c r="D4" s="62" t="str">
        <f>IF(Entries!AE3="","",Entries!AE3)</f>
        <v/>
      </c>
      <c r="E4" s="1"/>
      <c r="F4" s="2"/>
      <c r="G4" s="1"/>
      <c r="H4" s="2"/>
      <c r="I4" s="1"/>
      <c r="J4" s="2"/>
      <c r="K4" s="29"/>
      <c r="L4" s="65" t="str">
        <f>IF(SUM($E4,$G4,$I4)=0,"",SUM($E4,$G4,$I4))</f>
        <v/>
      </c>
      <c r="M4" s="64" t="str">
        <f>IF(SUM(F4,H4,J4)&gt;0,SUM(F4,H4,J4),"")</f>
        <v/>
      </c>
      <c r="N4" s="66" t="str">
        <f>IFERROR(_xlfn.RANK.EQ($O4, rank,1) + COUNTIFS(rank, $O4,score, "&gt;" &amp;M4),"")</f>
        <v/>
      </c>
      <c r="O4" s="67" t="str" cm="1">
        <f t="array" ref="O4">_xlfn.IFS(SUM($E4,$G4,$I4)=0,"",$K4=1,"",SUM($E4,$G4,$I4)&gt;0,SUM($E4,$G4,$I4))</f>
        <v/>
      </c>
    </row>
    <row r="5" spans="1:26" x14ac:dyDescent="0.25">
      <c r="A5" s="490"/>
      <c r="B5" s="71"/>
      <c r="C5" s="201"/>
      <c r="D5" s="72"/>
      <c r="E5" s="73"/>
      <c r="F5" s="74"/>
      <c r="G5" s="73"/>
      <c r="H5" s="74"/>
      <c r="I5" s="73"/>
      <c r="J5" s="74"/>
      <c r="K5" s="62"/>
      <c r="L5" s="65"/>
      <c r="M5" s="64"/>
      <c r="N5" s="66"/>
      <c r="O5" s="67"/>
    </row>
    <row r="6" spans="1:26" x14ac:dyDescent="0.25">
      <c r="A6" s="490"/>
      <c r="B6" s="71"/>
      <c r="C6" s="72"/>
      <c r="D6" s="72"/>
      <c r="E6" s="73"/>
      <c r="F6" s="74"/>
      <c r="G6" s="73"/>
      <c r="H6" s="74"/>
      <c r="I6" s="73"/>
      <c r="J6" s="74"/>
      <c r="K6" s="62"/>
      <c r="L6" s="65"/>
      <c r="M6" s="64"/>
      <c r="N6" s="66"/>
      <c r="O6" s="67"/>
    </row>
    <row r="7" spans="1:26" x14ac:dyDescent="0.25">
      <c r="A7" s="491"/>
      <c r="B7" s="71"/>
      <c r="C7" s="195"/>
      <c r="D7" s="72"/>
      <c r="E7" s="73"/>
      <c r="F7" s="74"/>
      <c r="G7" s="73"/>
      <c r="H7" s="74"/>
      <c r="I7" s="73"/>
      <c r="J7" s="74"/>
      <c r="K7" s="62"/>
      <c r="L7" s="65"/>
      <c r="M7" s="64"/>
      <c r="N7" s="66"/>
      <c r="O7" s="67"/>
    </row>
    <row r="8" spans="1:26" x14ac:dyDescent="0.25">
      <c r="A8" s="639" t="s">
        <v>26</v>
      </c>
      <c r="B8" s="77" t="str">
        <f>IF($K8=1,0,"")</f>
        <v/>
      </c>
      <c r="C8" s="78" t="s">
        <v>102</v>
      </c>
      <c r="D8" s="78" t="str">
        <f>IF(Entries!AE7="","",Entries!AE7)</f>
        <v/>
      </c>
      <c r="E8" s="5"/>
      <c r="F8" s="6"/>
      <c r="G8" s="5"/>
      <c r="H8" s="6"/>
      <c r="I8" s="5"/>
      <c r="J8" s="6"/>
      <c r="K8" s="30"/>
      <c r="L8" s="82" t="str">
        <f>IF(SUM($E8,$G8,$I8)=0,"",SUM($E8,$G8,$I8))</f>
        <v/>
      </c>
      <c r="M8" s="83" t="str">
        <f t="shared" ref="M8" si="0">IF(SUM(F8,H8,J8)&gt;0,SUM(F8,H8,J8),"")</f>
        <v/>
      </c>
      <c r="N8" s="84" t="str">
        <f>IFERROR(_xlfn.RANK.EQ($O8, rank,1) + COUNTIFS(rank, $O8,score, "&gt;" &amp;M8),"")</f>
        <v/>
      </c>
      <c r="O8" s="67" t="str" cm="1">
        <f t="array" ref="O8">_xlfn.IFS(SUM($E8,$G8,$I8)=0,"",$K8=1,"",SUM($E8,$G8,$I8)&gt;0,SUM($E8,$G8,$I8))</f>
        <v/>
      </c>
    </row>
    <row r="9" spans="1:26" x14ac:dyDescent="0.25">
      <c r="A9" s="639"/>
      <c r="B9" s="77"/>
      <c r="C9" s="202"/>
      <c r="D9" s="78"/>
      <c r="E9" s="79"/>
      <c r="F9" s="80"/>
      <c r="G9" s="79"/>
      <c r="H9" s="80"/>
      <c r="I9" s="79"/>
      <c r="J9" s="80"/>
      <c r="K9" s="81"/>
      <c r="L9" s="82"/>
      <c r="M9" s="83"/>
      <c r="N9" s="84"/>
      <c r="O9" s="67"/>
    </row>
    <row r="10" spans="1:26" x14ac:dyDescent="0.25">
      <c r="A10" s="639"/>
      <c r="B10" s="77"/>
      <c r="C10" s="202"/>
      <c r="D10" s="78"/>
      <c r="E10" s="79"/>
      <c r="F10" s="80"/>
      <c r="G10" s="79"/>
      <c r="H10" s="80"/>
      <c r="I10" s="79"/>
      <c r="J10" s="80"/>
      <c r="K10" s="81"/>
      <c r="L10" s="82"/>
      <c r="M10" s="83"/>
      <c r="N10" s="84"/>
      <c r="O10" s="67"/>
    </row>
    <row r="11" spans="1:26" x14ac:dyDescent="0.25">
      <c r="A11" s="639"/>
      <c r="B11" s="77"/>
      <c r="C11" s="202"/>
      <c r="D11" s="78"/>
      <c r="E11" s="79"/>
      <c r="F11" s="80"/>
      <c r="G11" s="79"/>
      <c r="H11" s="80"/>
      <c r="I11" s="79"/>
      <c r="J11" s="80"/>
      <c r="K11" s="81"/>
      <c r="L11" s="82"/>
      <c r="M11" s="83"/>
      <c r="N11" s="84"/>
      <c r="O11" s="67"/>
    </row>
    <row r="12" spans="1:26" x14ac:dyDescent="0.25">
      <c r="A12" s="640" t="s">
        <v>27</v>
      </c>
      <c r="B12" s="87" t="str">
        <f>IF($K12=1,0,"")</f>
        <v/>
      </c>
      <c r="C12" s="203" t="s">
        <v>135</v>
      </c>
      <c r="D12" s="88" t="str">
        <f>IF(Entries!AE11="","",Entries!AE11)</f>
        <v/>
      </c>
      <c r="E12" s="7"/>
      <c r="F12" s="8"/>
      <c r="G12" s="7"/>
      <c r="H12" s="8"/>
      <c r="I12" s="7"/>
      <c r="J12" s="8"/>
      <c r="K12" s="31"/>
      <c r="L12" s="92" t="str">
        <f>IF(SUM($E12,$G12,$I12)=0,"",SUM($E12,$G12,$I12))</f>
        <v/>
      </c>
      <c r="M12" s="93" t="str">
        <f>IF(SUM(F12,H12,J12)&gt;0,SUM(F12,H12,J12),"")</f>
        <v/>
      </c>
      <c r="N12" s="94" t="str">
        <f>IFERROR(_xlfn.RANK.EQ($O12, rank,1) + COUNTIFS(rank, $O12,score, "&gt;" &amp;M12),"")</f>
        <v/>
      </c>
      <c r="O12" s="67" t="str" cm="1">
        <f t="array" ref="O12">_xlfn.IFS(SUM($E12,$G12,$I12)=0,"",$K12=1,"",SUM($E12,$G12,$I12)&gt;0,SUM($E12,$G12,$I12))</f>
        <v/>
      </c>
    </row>
    <row r="13" spans="1:26" x14ac:dyDescent="0.25">
      <c r="A13" s="640"/>
      <c r="B13" s="87"/>
      <c r="C13" s="203"/>
      <c r="D13" s="88"/>
      <c r="E13" s="89"/>
      <c r="F13" s="90"/>
      <c r="G13" s="89"/>
      <c r="H13" s="90"/>
      <c r="I13" s="89"/>
      <c r="J13" s="90"/>
      <c r="K13" s="91"/>
      <c r="L13" s="92"/>
      <c r="M13" s="93"/>
      <c r="N13" s="94"/>
      <c r="O13" s="67"/>
    </row>
    <row r="14" spans="1:26" x14ac:dyDescent="0.25">
      <c r="A14" s="640"/>
      <c r="B14" s="87"/>
      <c r="C14" s="203"/>
      <c r="D14" s="88"/>
      <c r="E14" s="89"/>
      <c r="F14" s="90"/>
      <c r="G14" s="89"/>
      <c r="H14" s="90"/>
      <c r="I14" s="89"/>
      <c r="J14" s="90"/>
      <c r="K14" s="91"/>
      <c r="L14" s="92"/>
      <c r="M14" s="93"/>
      <c r="N14" s="94"/>
      <c r="O14" s="67"/>
      <c r="Q14" s="630" t="s">
        <v>1146</v>
      </c>
      <c r="R14" s="630"/>
      <c r="S14" s="630"/>
      <c r="T14" s="630"/>
      <c r="U14" s="630"/>
      <c r="V14" s="630"/>
      <c r="W14" s="630"/>
      <c r="X14" s="630"/>
      <c r="Y14" s="630"/>
      <c r="Z14" s="630"/>
    </row>
    <row r="15" spans="1:26" x14ac:dyDescent="0.25">
      <c r="A15" s="640"/>
      <c r="B15" s="87"/>
      <c r="C15" s="88"/>
      <c r="D15" s="88"/>
      <c r="E15" s="89"/>
      <c r="F15" s="90"/>
      <c r="G15" s="89"/>
      <c r="H15" s="90"/>
      <c r="I15" s="89"/>
      <c r="J15" s="90"/>
      <c r="K15" s="91"/>
      <c r="L15" s="92"/>
      <c r="M15" s="93"/>
      <c r="N15" s="93"/>
      <c r="O15" s="67"/>
      <c r="Q15" s="630"/>
      <c r="R15" s="630"/>
      <c r="S15" s="630"/>
      <c r="T15" s="630"/>
      <c r="U15" s="630"/>
      <c r="V15" s="630"/>
      <c r="W15" s="630"/>
      <c r="X15" s="630"/>
      <c r="Y15" s="630"/>
      <c r="Z15" s="630"/>
    </row>
    <row r="16" spans="1:26" x14ac:dyDescent="0.25">
      <c r="A16" s="641" t="s">
        <v>28</v>
      </c>
      <c r="B16" s="98" t="str">
        <f>IF($K16=1,0,"")</f>
        <v/>
      </c>
      <c r="C16" s="197" t="s">
        <v>168</v>
      </c>
      <c r="D16" s="99" t="str">
        <f>IF(Entries!AE15="","",Entries!AE15)</f>
        <v/>
      </c>
      <c r="E16" s="9"/>
      <c r="F16" s="10"/>
      <c r="G16" s="9"/>
      <c r="H16" s="10"/>
      <c r="I16" s="9"/>
      <c r="J16" s="10"/>
      <c r="K16" s="32"/>
      <c r="L16" s="103" t="str">
        <f>IF(SUM($E16,$G16,$I16)=0,"",SUM($E16,$G16,$I16))</f>
        <v/>
      </c>
      <c r="M16" s="104" t="str">
        <f t="shared" ref="M16" si="1">IF(SUM(F16,H16,J16)&gt;0,SUM(F16,H16,J16),"")</f>
        <v/>
      </c>
      <c r="N16" s="104" t="str">
        <f>IFERROR(_xlfn.RANK.EQ($O16, rank,1) + COUNTIFS(rank, $O16,score, "&gt;" &amp;M16),"")</f>
        <v/>
      </c>
      <c r="O16" s="67" t="str" cm="1">
        <f t="array" ref="O16">_xlfn.IFS(SUM($E16,$G16,$I16)=0,"",$K16=1,"",SUM($E16,$G16,$I16)&gt;0,SUM($E16,$G16,$I16))</f>
        <v/>
      </c>
      <c r="Q16" s="630"/>
      <c r="R16" s="630"/>
      <c r="S16" s="630"/>
      <c r="T16" s="630"/>
      <c r="U16" s="630"/>
      <c r="V16" s="630"/>
      <c r="W16" s="630"/>
      <c r="X16" s="630"/>
      <c r="Y16" s="630"/>
      <c r="Z16" s="630"/>
    </row>
    <row r="17" spans="1:26" x14ac:dyDescent="0.25">
      <c r="A17" s="641"/>
      <c r="B17" s="98"/>
      <c r="C17" s="204"/>
      <c r="D17" s="99"/>
      <c r="E17" s="100"/>
      <c r="F17" s="101"/>
      <c r="G17" s="100"/>
      <c r="H17" s="101"/>
      <c r="I17" s="100"/>
      <c r="J17" s="101"/>
      <c r="K17" s="102"/>
      <c r="L17" s="103"/>
      <c r="M17" s="104"/>
      <c r="N17" s="104"/>
      <c r="O17" s="67"/>
      <c r="Q17" s="630"/>
      <c r="R17" s="630"/>
      <c r="S17" s="630"/>
      <c r="T17" s="630"/>
      <c r="U17" s="630"/>
      <c r="V17" s="630"/>
      <c r="W17" s="630"/>
      <c r="X17" s="630"/>
      <c r="Y17" s="630"/>
      <c r="Z17" s="630"/>
    </row>
    <row r="18" spans="1:26" x14ac:dyDescent="0.25">
      <c r="A18" s="641"/>
      <c r="B18" s="98"/>
      <c r="C18" s="204"/>
      <c r="D18" s="99"/>
      <c r="E18" s="100"/>
      <c r="F18" s="101"/>
      <c r="G18" s="100"/>
      <c r="H18" s="101"/>
      <c r="I18" s="100"/>
      <c r="J18" s="101"/>
      <c r="K18" s="102"/>
      <c r="L18" s="103"/>
      <c r="M18" s="104"/>
      <c r="N18" s="104"/>
      <c r="O18" s="67"/>
      <c r="Q18" s="630"/>
      <c r="R18" s="630"/>
      <c r="S18" s="630"/>
      <c r="T18" s="630"/>
      <c r="U18" s="630"/>
      <c r="V18" s="630"/>
      <c r="W18" s="630"/>
      <c r="X18" s="630"/>
      <c r="Y18" s="630"/>
      <c r="Z18" s="630"/>
    </row>
    <row r="19" spans="1:26" x14ac:dyDescent="0.25">
      <c r="A19" s="641"/>
      <c r="B19" s="98"/>
      <c r="C19" s="204"/>
      <c r="D19" s="99"/>
      <c r="E19" s="100"/>
      <c r="F19" s="101"/>
      <c r="G19" s="100"/>
      <c r="H19" s="101"/>
      <c r="I19" s="100"/>
      <c r="J19" s="101"/>
      <c r="K19" s="102"/>
      <c r="L19" s="103"/>
      <c r="M19" s="104"/>
      <c r="N19" s="104"/>
      <c r="O19" s="67"/>
    </row>
    <row r="20" spans="1:26" x14ac:dyDescent="0.25">
      <c r="A20" s="634" t="s">
        <v>29</v>
      </c>
      <c r="B20" s="105" t="str">
        <f>IF($K20=1,0,"")</f>
        <v/>
      </c>
      <c r="C20" s="198" t="s">
        <v>201</v>
      </c>
      <c r="D20" s="106" t="str">
        <f>IF(Entries!AE19="","",Entries!AE19)</f>
        <v/>
      </c>
      <c r="E20" s="11"/>
      <c r="F20" s="12"/>
      <c r="G20" s="11"/>
      <c r="H20" s="12"/>
      <c r="I20" s="11"/>
      <c r="J20" s="12"/>
      <c r="K20" s="33"/>
      <c r="L20" s="110" t="str">
        <f>IF(SUM($E20,$G20,$I20)=0,"",SUM($E20,$G20,$I20))</f>
        <v/>
      </c>
      <c r="M20" s="111" t="str">
        <f t="shared" ref="M20" si="2">IF(SUM(F20,H20,J20)&gt;0,SUM(F20,H20,J20),"")</f>
        <v/>
      </c>
      <c r="N20" s="111" t="str">
        <f>IFERROR(_xlfn.RANK.EQ($O20, rank,1) + COUNTIFS(rank, $O20,score, "&gt;" &amp;M20),"")</f>
        <v/>
      </c>
      <c r="O20" s="67" t="str" cm="1">
        <f t="array" ref="O20">_xlfn.IFS(SUM($E20,$G20,$I20)=0,"",$K20=1,"",SUM($E20,$G20,$I20)&gt;0,SUM($E20,$G20,$I20))</f>
        <v/>
      </c>
    </row>
    <row r="21" spans="1:26" x14ac:dyDescent="0.25">
      <c r="A21" s="634"/>
      <c r="B21" s="105"/>
      <c r="C21" s="205"/>
      <c r="D21" s="106"/>
      <c r="E21" s="107"/>
      <c r="F21" s="108"/>
      <c r="G21" s="107"/>
      <c r="H21" s="108"/>
      <c r="I21" s="107"/>
      <c r="J21" s="108"/>
      <c r="K21" s="109"/>
      <c r="L21" s="110"/>
      <c r="M21" s="111"/>
      <c r="N21" s="111"/>
      <c r="O21" s="67"/>
    </row>
    <row r="22" spans="1:26" x14ac:dyDescent="0.25">
      <c r="A22" s="634"/>
      <c r="B22" s="105"/>
      <c r="C22" s="106"/>
      <c r="D22" s="106"/>
      <c r="E22" s="107"/>
      <c r="F22" s="108"/>
      <c r="G22" s="107"/>
      <c r="H22" s="108"/>
      <c r="I22" s="107"/>
      <c r="J22" s="108"/>
      <c r="K22" s="109"/>
      <c r="L22" s="110"/>
      <c r="M22" s="111"/>
      <c r="N22" s="111"/>
      <c r="O22" s="67"/>
    </row>
    <row r="23" spans="1:26" x14ac:dyDescent="0.25">
      <c r="A23" s="634"/>
      <c r="B23" s="105"/>
      <c r="C23" s="198"/>
      <c r="D23" s="106"/>
      <c r="E23" s="107"/>
      <c r="F23" s="108"/>
      <c r="G23" s="107"/>
      <c r="H23" s="108"/>
      <c r="I23" s="107"/>
      <c r="J23" s="108"/>
      <c r="K23" s="109"/>
      <c r="L23" s="110"/>
      <c r="M23" s="111"/>
      <c r="N23" s="111"/>
      <c r="O23" s="67"/>
    </row>
    <row r="24" spans="1:26" x14ac:dyDescent="0.25">
      <c r="A24" s="635" t="s">
        <v>30</v>
      </c>
      <c r="B24" s="112" t="str">
        <f>IF($K24=1,0,"")</f>
        <v/>
      </c>
      <c r="C24" s="113" t="s">
        <v>234</v>
      </c>
      <c r="D24" s="113" t="str">
        <f>IF(Entries!AE23="","",Entries!AE23)</f>
        <v/>
      </c>
      <c r="E24" s="13"/>
      <c r="F24" s="14"/>
      <c r="G24" s="13"/>
      <c r="H24" s="14"/>
      <c r="I24" s="13"/>
      <c r="J24" s="14"/>
      <c r="K24" s="34"/>
      <c r="L24" s="117" t="str">
        <f>IF(SUM($E24,$G24,$I24)=0,"",SUM($E24,$G24,$I24))</f>
        <v/>
      </c>
      <c r="M24" s="118" t="str">
        <f t="shared" ref="M24" si="3">IF(SUM(F24,H24,J24)&gt;0,SUM(F24,H24,J24),"")</f>
        <v/>
      </c>
      <c r="N24" s="118" t="str">
        <f>IFERROR(_xlfn.RANK.EQ($O24, rank,1) + COUNTIFS(rank, $O24,score, "&gt;" &amp;M24),"")</f>
        <v/>
      </c>
      <c r="O24" s="67" t="str" cm="1">
        <f t="array" ref="O24">_xlfn.IFS(SUM($E24,$G24,$I24)=0,"",$K24=1,"",SUM($E24,$G24,$I24)&gt;0,SUM($E24,$G24,$I24))</f>
        <v/>
      </c>
    </row>
    <row r="25" spans="1:26" x14ac:dyDescent="0.25">
      <c r="A25" s="635"/>
      <c r="B25" s="112"/>
      <c r="C25" s="120"/>
      <c r="D25" s="113"/>
      <c r="E25" s="114"/>
      <c r="F25" s="115"/>
      <c r="G25" s="114"/>
      <c r="H25" s="115"/>
      <c r="I25" s="114"/>
      <c r="J25" s="115"/>
      <c r="K25" s="116"/>
      <c r="L25" s="117"/>
      <c r="M25" s="118"/>
      <c r="N25" s="118"/>
      <c r="O25" s="67"/>
    </row>
    <row r="26" spans="1:26" x14ac:dyDescent="0.25">
      <c r="A26" s="635"/>
      <c r="B26" s="112"/>
      <c r="C26" s="120"/>
      <c r="D26" s="113"/>
      <c r="E26" s="114"/>
      <c r="F26" s="115"/>
      <c r="G26" s="114"/>
      <c r="H26" s="115"/>
      <c r="I26" s="114"/>
      <c r="J26" s="115"/>
      <c r="K26" s="116"/>
      <c r="L26" s="117"/>
      <c r="M26" s="118"/>
      <c r="N26" s="118"/>
      <c r="O26" s="67"/>
    </row>
    <row r="27" spans="1:26" x14ac:dyDescent="0.25">
      <c r="A27" s="534"/>
      <c r="B27" s="119"/>
      <c r="C27" s="120"/>
      <c r="D27" s="120"/>
      <c r="E27" s="121"/>
      <c r="F27" s="122"/>
      <c r="G27" s="121"/>
      <c r="H27" s="122"/>
      <c r="I27" s="121"/>
      <c r="J27" s="122"/>
      <c r="K27" s="123"/>
      <c r="L27" s="117"/>
      <c r="M27" s="118"/>
      <c r="N27" s="118"/>
      <c r="O27" s="67"/>
    </row>
    <row r="28" spans="1:26" x14ac:dyDescent="0.25">
      <c r="A28" s="642" t="s">
        <v>31</v>
      </c>
      <c r="B28" s="397" t="str">
        <f>IF($K28=1,0,"")</f>
        <v/>
      </c>
      <c r="C28" s="206" t="s">
        <v>267</v>
      </c>
      <c r="D28" s="149" t="str">
        <f>IF(Entries!AE27="","",Entries!AE27)</f>
        <v/>
      </c>
      <c r="E28" s="17"/>
      <c r="F28" s="18"/>
      <c r="G28" s="17"/>
      <c r="H28" s="18"/>
      <c r="I28" s="17"/>
      <c r="J28" s="18"/>
      <c r="K28" s="192"/>
      <c r="L28" s="129" t="str">
        <f>IF(SUM($E28,$G28,$I28)=0,"",SUM($E28,$G28,$I28))</f>
        <v/>
      </c>
      <c r="M28" s="130" t="str">
        <f t="shared" ref="M28" si="4">IF(SUM(F28,H28,J28)&gt;0,SUM(F28,H28,J28),"")</f>
        <v/>
      </c>
      <c r="N28" s="130" t="str">
        <f>IFERROR(_xlfn.RANK.EQ($O28, rank,1) + COUNTIFS(rank, $O28,score, "&gt;" &amp;M28),"")</f>
        <v/>
      </c>
      <c r="O28" s="67"/>
    </row>
    <row r="29" spans="1:26" x14ac:dyDescent="0.25">
      <c r="A29" s="642"/>
      <c r="B29" s="150"/>
      <c r="C29" s="206"/>
      <c r="D29" s="125"/>
      <c r="E29" s="126"/>
      <c r="F29" s="127"/>
      <c r="G29" s="126"/>
      <c r="H29" s="127"/>
      <c r="I29" s="126"/>
      <c r="J29" s="127"/>
      <c r="K29" s="128"/>
      <c r="L29" s="129"/>
      <c r="M29" s="130"/>
      <c r="N29" s="130"/>
      <c r="O29" s="67"/>
    </row>
    <row r="30" spans="1:26" x14ac:dyDescent="0.25">
      <c r="A30" s="642"/>
      <c r="B30" s="150"/>
      <c r="C30" s="206"/>
      <c r="D30" s="125"/>
      <c r="E30" s="126"/>
      <c r="F30" s="127"/>
      <c r="G30" s="126"/>
      <c r="H30" s="127"/>
      <c r="I30" s="126"/>
      <c r="J30" s="127"/>
      <c r="K30" s="128"/>
      <c r="L30" s="129"/>
      <c r="M30" s="130"/>
      <c r="N30" s="130"/>
      <c r="O30" s="67"/>
    </row>
    <row r="31" spans="1:26" x14ac:dyDescent="0.25">
      <c r="A31" s="642"/>
      <c r="B31" s="150"/>
      <c r="C31" s="206"/>
      <c r="D31" s="125"/>
      <c r="E31" s="126"/>
      <c r="F31" s="127"/>
      <c r="G31" s="126"/>
      <c r="H31" s="127"/>
      <c r="I31" s="126"/>
      <c r="J31" s="127"/>
      <c r="K31" s="128"/>
      <c r="L31" s="129"/>
      <c r="M31" s="130"/>
      <c r="N31" s="130"/>
      <c r="O31" s="67"/>
    </row>
    <row r="32" spans="1:26" x14ac:dyDescent="0.25">
      <c r="A32" s="554" t="s">
        <v>32</v>
      </c>
      <c r="B32" s="194" t="str">
        <f>IF($K32=1,0,"")</f>
        <v/>
      </c>
      <c r="C32" s="207" t="s">
        <v>300</v>
      </c>
      <c r="D32" s="131" t="str">
        <f>IF(Entries!AE31="","",Entries!AE31)</f>
        <v/>
      </c>
      <c r="E32" s="19"/>
      <c r="F32" s="20"/>
      <c r="G32" s="19"/>
      <c r="H32" s="20"/>
      <c r="I32" s="19"/>
      <c r="J32" s="20"/>
      <c r="K32" s="37"/>
      <c r="L32" s="135" t="str">
        <f>IF(SUM($E32,$G32,$I32)=0,"",SUM($E32,$G32,$I32))</f>
        <v/>
      </c>
      <c r="M32" s="133" t="str">
        <f t="shared" ref="M32" si="5">IF(SUM(F32,H32,J32)&gt;0,SUM(F32,H32,J32),"")</f>
        <v/>
      </c>
      <c r="N32" s="133" t="str">
        <f>IFERROR(_xlfn.RANK.EQ($O32, rank,1) + COUNTIFS(rank, $O32,score, "&gt;" &amp;M32),"")</f>
        <v/>
      </c>
      <c r="O32" s="67" t="str" cm="1">
        <f t="array" ref="O32">_xlfn.IFS(SUM($E28,$G28,$I28)=0,"",$K28=1,"",SUM($E28,$G28,$I28)&gt;0,SUM($E28,$G28,$I28))</f>
        <v/>
      </c>
    </row>
    <row r="33" spans="1:15" x14ac:dyDescent="0.25">
      <c r="A33" s="637"/>
      <c r="B33" s="136"/>
      <c r="C33" s="137"/>
      <c r="D33" s="137"/>
      <c r="E33" s="138"/>
      <c r="F33" s="139"/>
      <c r="G33" s="138"/>
      <c r="H33" s="139"/>
      <c r="I33" s="138"/>
      <c r="J33" s="139"/>
      <c r="K33" s="134"/>
      <c r="L33" s="135"/>
      <c r="M33" s="133"/>
      <c r="N33" s="133"/>
      <c r="O33" s="67"/>
    </row>
    <row r="34" spans="1:15" x14ac:dyDescent="0.25">
      <c r="A34" s="637"/>
      <c r="B34" s="136"/>
      <c r="C34" s="199"/>
      <c r="D34" s="137"/>
      <c r="E34" s="138"/>
      <c r="F34" s="139"/>
      <c r="G34" s="138"/>
      <c r="H34" s="139"/>
      <c r="I34" s="138"/>
      <c r="J34" s="139"/>
      <c r="K34" s="134"/>
      <c r="L34" s="135"/>
      <c r="M34" s="133"/>
      <c r="N34" s="133"/>
      <c r="O34" s="67"/>
    </row>
    <row r="35" spans="1:15" x14ac:dyDescent="0.25">
      <c r="A35" s="637"/>
      <c r="B35" s="136"/>
      <c r="C35" s="207"/>
      <c r="D35" s="137"/>
      <c r="E35" s="138"/>
      <c r="F35" s="139"/>
      <c r="G35" s="138"/>
      <c r="H35" s="139"/>
      <c r="I35" s="138"/>
      <c r="J35" s="139"/>
      <c r="K35" s="134"/>
      <c r="L35" s="135"/>
      <c r="M35" s="133"/>
      <c r="N35" s="133"/>
      <c r="O35" s="67"/>
    </row>
    <row r="36" spans="1:15" x14ac:dyDescent="0.25">
      <c r="A36" s="563" t="s">
        <v>33</v>
      </c>
      <c r="B36" s="140" t="str">
        <f>IF($K36=1,0,"")</f>
        <v/>
      </c>
      <c r="C36" s="208" t="s">
        <v>333</v>
      </c>
      <c r="D36" s="141" t="str">
        <f>IF(Entries!AE35="","",Entries!AE35)</f>
        <v/>
      </c>
      <c r="E36" s="1"/>
      <c r="F36" s="2"/>
      <c r="G36" s="1"/>
      <c r="H36" s="2"/>
      <c r="I36" s="1"/>
      <c r="J36" s="2"/>
      <c r="K36" s="29"/>
      <c r="L36" s="65" t="str">
        <f>IF(SUM($E36,$G36,$I36)=0,"",SUM($E36,$G36,$I36))</f>
        <v/>
      </c>
      <c r="M36" s="64" t="str">
        <f t="shared" ref="M36" si="6">IF(SUM(F36,H36,J36)&gt;0,SUM(F36,H36,J36),"")</f>
        <v/>
      </c>
      <c r="N36" s="66" t="str">
        <f>IFERROR(_xlfn.RANK.EQ($O36, rank,1) + COUNTIFS(rank, $O36,score, "&gt;" &amp;M36),"")</f>
        <v/>
      </c>
      <c r="O36" s="67" t="str" cm="1">
        <f t="array" ref="O36">_xlfn.IFS(SUM($E36,$G36,$I36)=0,"",$K36=1,"",SUM($E36,$G36,$I36)&gt;0,SUM($E36,$G36,$I36))</f>
        <v/>
      </c>
    </row>
    <row r="37" spans="1:15" x14ac:dyDescent="0.25">
      <c r="A37" s="638"/>
      <c r="B37" s="142"/>
      <c r="C37" s="143"/>
      <c r="D37" s="143"/>
      <c r="E37" s="73"/>
      <c r="F37" s="74"/>
      <c r="G37" s="73"/>
      <c r="H37" s="74"/>
      <c r="I37" s="73"/>
      <c r="J37" s="74"/>
      <c r="K37" s="62"/>
      <c r="L37" s="65"/>
      <c r="M37" s="64"/>
      <c r="N37" s="66"/>
      <c r="O37" s="67"/>
    </row>
    <row r="38" spans="1:15" x14ac:dyDescent="0.25">
      <c r="A38" s="638"/>
      <c r="B38" s="142"/>
      <c r="C38" s="200"/>
      <c r="D38" s="143"/>
      <c r="E38" s="73"/>
      <c r="F38" s="74"/>
      <c r="G38" s="73"/>
      <c r="H38" s="74"/>
      <c r="I38" s="73"/>
      <c r="J38" s="74"/>
      <c r="K38" s="62"/>
      <c r="L38" s="65"/>
      <c r="M38" s="64"/>
      <c r="N38" s="66"/>
      <c r="O38" s="67"/>
    </row>
    <row r="39" spans="1:15" x14ac:dyDescent="0.25">
      <c r="A39" s="638"/>
      <c r="B39" s="142"/>
      <c r="C39" s="143"/>
      <c r="D39" s="143"/>
      <c r="E39" s="73"/>
      <c r="F39" s="74"/>
      <c r="G39" s="73"/>
      <c r="H39" s="74"/>
      <c r="I39" s="73"/>
      <c r="J39" s="74"/>
      <c r="K39" s="62"/>
      <c r="L39" s="65"/>
      <c r="M39" s="64"/>
      <c r="N39" s="66"/>
      <c r="O39" s="67"/>
    </row>
    <row r="40" spans="1:15" x14ac:dyDescent="0.25">
      <c r="A40" s="639" t="s">
        <v>34</v>
      </c>
      <c r="B40" s="77" t="str">
        <f>IF($K40=1,0,"")</f>
        <v/>
      </c>
      <c r="C40" s="196" t="s">
        <v>366</v>
      </c>
      <c r="D40" s="78" t="str">
        <f>IF(Entries!AE39="","",Entries!AE39)</f>
        <v/>
      </c>
      <c r="E40" s="5"/>
      <c r="F40" s="6"/>
      <c r="G40" s="5"/>
      <c r="H40" s="6"/>
      <c r="I40" s="5"/>
      <c r="J40" s="6"/>
      <c r="K40" s="30"/>
      <c r="L40" s="82" t="str">
        <f>IF(SUM($E40,$G40,$I40)=0,"",SUM($E40,$G40,$I40))</f>
        <v/>
      </c>
      <c r="M40" s="83" t="str">
        <f t="shared" ref="M40" si="7">IF(SUM(F40,H40,J40)&gt;0,SUM(F40,H40,J40),"")</f>
        <v/>
      </c>
      <c r="N40" s="84" t="str">
        <f>IFERROR(_xlfn.RANK.EQ($O40, rank,1) + COUNTIFS(rank, $O40,score, "&gt;" &amp;M40),"")</f>
        <v/>
      </c>
      <c r="O40" s="67" t="str" cm="1">
        <f t="array" ref="O40">_xlfn.IFS(SUM($E40,$G40,$I40)=0,"",$K40=1,"",SUM($E40,$G40,$I40)&gt;0,SUM($E40,$G40,$I40))</f>
        <v/>
      </c>
    </row>
    <row r="41" spans="1:15" x14ac:dyDescent="0.25">
      <c r="A41" s="639"/>
      <c r="B41" s="77"/>
      <c r="C41" s="202"/>
      <c r="D41" s="78"/>
      <c r="E41" s="79"/>
      <c r="F41" s="80"/>
      <c r="G41" s="79"/>
      <c r="H41" s="80"/>
      <c r="I41" s="79"/>
      <c r="J41" s="80"/>
      <c r="K41" s="81"/>
      <c r="L41" s="82"/>
      <c r="M41" s="83"/>
      <c r="N41" s="84"/>
      <c r="O41" s="67"/>
    </row>
    <row r="42" spans="1:15" x14ac:dyDescent="0.25">
      <c r="A42" s="639"/>
      <c r="B42" s="77"/>
      <c r="C42" s="202"/>
      <c r="D42" s="78"/>
      <c r="E42" s="79"/>
      <c r="F42" s="80"/>
      <c r="G42" s="79"/>
      <c r="H42" s="80"/>
      <c r="I42" s="79"/>
      <c r="J42" s="80"/>
      <c r="K42" s="81"/>
      <c r="L42" s="82"/>
      <c r="M42" s="83"/>
      <c r="N42" s="84"/>
      <c r="O42" s="67"/>
    </row>
    <row r="43" spans="1:15" x14ac:dyDescent="0.25">
      <c r="A43" s="639"/>
      <c r="B43" s="77"/>
      <c r="C43" s="202"/>
      <c r="D43" s="78"/>
      <c r="E43" s="79"/>
      <c r="F43" s="80"/>
      <c r="G43" s="79"/>
      <c r="H43" s="80"/>
      <c r="I43" s="79"/>
      <c r="J43" s="80"/>
      <c r="K43" s="81"/>
      <c r="L43" s="82"/>
      <c r="M43" s="83"/>
      <c r="N43" s="84"/>
      <c r="O43" s="67"/>
    </row>
    <row r="44" spans="1:15" x14ac:dyDescent="0.25">
      <c r="A44" s="640" t="s">
        <v>35</v>
      </c>
      <c r="B44" s="87" t="str">
        <f>IF($K44=1,0,"")</f>
        <v/>
      </c>
      <c r="C44" s="203" t="s">
        <v>399</v>
      </c>
      <c r="D44" s="88" t="str">
        <f>IF(Entries!AE43="","",Entries!AE43)</f>
        <v/>
      </c>
      <c r="E44" s="7"/>
      <c r="F44" s="8"/>
      <c r="G44" s="7"/>
      <c r="H44" s="8"/>
      <c r="I44" s="7"/>
      <c r="J44" s="8"/>
      <c r="K44" s="31"/>
      <c r="L44" s="92" t="str">
        <f>IF(SUM($E44,$G44,$I44)=0,"",SUM($E44,$G44,$I44))</f>
        <v/>
      </c>
      <c r="M44" s="93" t="str">
        <f>IF(SUM(F44,H44,J44)&gt;0,SUM(F44,H44,J44),"")</f>
        <v/>
      </c>
      <c r="N44" s="94" t="str">
        <f>IFERROR(_xlfn.RANK.EQ($O44, rank,1) + COUNTIFS(rank, $O44,score, "&gt;" &amp;M44),"")</f>
        <v/>
      </c>
      <c r="O44" s="67" t="str" cm="1">
        <f t="array" ref="O44">_xlfn.IFS(SUM($E44,$G44,$I44)=0,"",$K44=1,"",SUM($E44,$G44,$I44)&gt;0,SUM($E44,$G44,$I44))</f>
        <v/>
      </c>
    </row>
    <row r="45" spans="1:15" x14ac:dyDescent="0.25">
      <c r="A45" s="640"/>
      <c r="B45" s="87"/>
      <c r="C45" s="203"/>
      <c r="D45" s="88"/>
      <c r="E45" s="89"/>
      <c r="F45" s="90"/>
      <c r="G45" s="89"/>
      <c r="H45" s="90"/>
      <c r="I45" s="89"/>
      <c r="J45" s="90"/>
      <c r="K45" s="91"/>
      <c r="L45" s="92"/>
      <c r="M45" s="93"/>
      <c r="N45" s="94"/>
      <c r="O45" s="67"/>
    </row>
    <row r="46" spans="1:15" x14ac:dyDescent="0.25">
      <c r="A46" s="640"/>
      <c r="B46" s="87"/>
      <c r="C46" s="203"/>
      <c r="D46" s="88"/>
      <c r="E46" s="89"/>
      <c r="F46" s="90"/>
      <c r="G46" s="89"/>
      <c r="H46" s="90"/>
      <c r="I46" s="89"/>
      <c r="J46" s="90"/>
      <c r="K46" s="91"/>
      <c r="L46" s="92"/>
      <c r="M46" s="93"/>
      <c r="N46" s="94"/>
      <c r="O46" s="67"/>
    </row>
    <row r="47" spans="1:15" x14ac:dyDescent="0.25">
      <c r="A47" s="640"/>
      <c r="B47" s="87"/>
      <c r="C47" s="88"/>
      <c r="D47" s="88"/>
      <c r="E47" s="89"/>
      <c r="F47" s="90"/>
      <c r="G47" s="89"/>
      <c r="H47" s="90"/>
      <c r="I47" s="89"/>
      <c r="J47" s="90"/>
      <c r="K47" s="91"/>
      <c r="L47" s="92"/>
      <c r="M47" s="93"/>
      <c r="N47" s="93"/>
      <c r="O47" s="67"/>
    </row>
    <row r="48" spans="1:15" x14ac:dyDescent="0.25">
      <c r="A48" s="641" t="s">
        <v>36</v>
      </c>
      <c r="B48" s="98" t="str">
        <f>IF($K48=1,0,"")</f>
        <v/>
      </c>
      <c r="C48" s="197" t="s">
        <v>432</v>
      </c>
      <c r="D48" s="99" t="str">
        <f>IF(Entries!AE47="","",Entries!AE47)</f>
        <v/>
      </c>
      <c r="E48" s="9"/>
      <c r="F48" s="10"/>
      <c r="G48" s="9"/>
      <c r="H48" s="10"/>
      <c r="I48" s="9"/>
      <c r="J48" s="10"/>
      <c r="K48" s="32"/>
      <c r="L48" s="103" t="str">
        <f>IF(SUM($E48,$G48,$I48)=0,"",SUM($E48,$G48,$I48))</f>
        <v/>
      </c>
      <c r="M48" s="104" t="str">
        <f t="shared" ref="M48" si="8">IF(SUM(F48,H48,J48)&gt;0,SUM(F48,H48,J48),"")</f>
        <v/>
      </c>
      <c r="N48" s="104" t="str">
        <f>IFERROR(_xlfn.RANK.EQ($O48, rank,1) + COUNTIFS(rank, $O48,score, "&gt;" &amp;M48),"")</f>
        <v/>
      </c>
      <c r="O48" s="67" t="str" cm="1">
        <f t="array" ref="O48">_xlfn.IFS(SUM($E48,$G48,$I48)=0,"",$K48=1,"",SUM($E48,$G48,$I48)&gt;0,SUM($E48,$G48,$I48))</f>
        <v/>
      </c>
    </row>
    <row r="49" spans="1:15" x14ac:dyDescent="0.25">
      <c r="A49" s="641"/>
      <c r="B49" s="98"/>
      <c r="C49" s="204"/>
      <c r="D49" s="99"/>
      <c r="E49" s="100"/>
      <c r="F49" s="101"/>
      <c r="G49" s="100"/>
      <c r="H49" s="101"/>
      <c r="I49" s="100"/>
      <c r="J49" s="101"/>
      <c r="K49" s="102"/>
      <c r="L49" s="103"/>
      <c r="M49" s="104"/>
      <c r="N49" s="104"/>
      <c r="O49" s="67"/>
    </row>
    <row r="50" spans="1:15" x14ac:dyDescent="0.25">
      <c r="A50" s="641"/>
      <c r="B50" s="98"/>
      <c r="C50" s="204"/>
      <c r="D50" s="99"/>
      <c r="E50" s="100"/>
      <c r="F50" s="101"/>
      <c r="G50" s="100"/>
      <c r="H50" s="101"/>
      <c r="I50" s="100"/>
      <c r="J50" s="101"/>
      <c r="K50" s="102"/>
      <c r="L50" s="103"/>
      <c r="M50" s="104"/>
      <c r="N50" s="104"/>
      <c r="O50" s="67"/>
    </row>
    <row r="51" spans="1:15" x14ac:dyDescent="0.25">
      <c r="A51" s="641"/>
      <c r="B51" s="98"/>
      <c r="C51" s="204"/>
      <c r="D51" s="99"/>
      <c r="E51" s="100"/>
      <c r="F51" s="101"/>
      <c r="G51" s="100"/>
      <c r="H51" s="101"/>
      <c r="I51" s="100"/>
      <c r="J51" s="101"/>
      <c r="K51" s="102"/>
      <c r="L51" s="103"/>
      <c r="M51" s="104"/>
      <c r="N51" s="104"/>
      <c r="O51" s="67"/>
    </row>
    <row r="52" spans="1:15" x14ac:dyDescent="0.25">
      <c r="A52" s="634" t="s">
        <v>37</v>
      </c>
      <c r="B52" s="105" t="str">
        <f>IF($K52=1,0,"")</f>
        <v/>
      </c>
      <c r="C52" s="198" t="s">
        <v>465</v>
      </c>
      <c r="D52" s="106" t="str">
        <f>IF(Entries!AE51="","",Entries!AE51)</f>
        <v/>
      </c>
      <c r="E52" s="11"/>
      <c r="F52" s="12"/>
      <c r="G52" s="11"/>
      <c r="H52" s="12"/>
      <c r="I52" s="11"/>
      <c r="J52" s="12"/>
      <c r="K52" s="33"/>
      <c r="L52" s="110" t="str">
        <f>IF(SUM($E52,$G52,$I52)=0,"",SUM($E52,$G52,$I52))</f>
        <v/>
      </c>
      <c r="M52" s="111" t="str">
        <f t="shared" ref="M52" si="9">IF(SUM(F52,H52,J52)&gt;0,SUM(F52,H52,J52),"")</f>
        <v/>
      </c>
      <c r="N52" s="111" t="str">
        <f>IFERROR(_xlfn.RANK.EQ($O52, rank,1) + COUNTIFS(rank, $O52,score, "&gt;" &amp;M52),"")</f>
        <v/>
      </c>
      <c r="O52" s="67" t="str" cm="1">
        <f t="array" ref="O52">_xlfn.IFS(SUM($E52,$G52,$I52)=0,"",$K52=1,"",SUM($E52,$G52,$I52)&gt;0,SUM($E52,$G52,$I52))</f>
        <v/>
      </c>
    </row>
    <row r="53" spans="1:15" x14ac:dyDescent="0.25">
      <c r="A53" s="634"/>
      <c r="B53" s="105"/>
      <c r="C53" s="205"/>
      <c r="D53" s="106"/>
      <c r="E53" s="107"/>
      <c r="F53" s="108"/>
      <c r="G53" s="107"/>
      <c r="H53" s="108"/>
      <c r="I53" s="107"/>
      <c r="J53" s="108"/>
      <c r="K53" s="109"/>
      <c r="L53" s="110"/>
      <c r="M53" s="111"/>
      <c r="N53" s="111"/>
      <c r="O53" s="67"/>
    </row>
    <row r="54" spans="1:15" x14ac:dyDescent="0.25">
      <c r="A54" s="634"/>
      <c r="B54" s="105"/>
      <c r="C54" s="106"/>
      <c r="D54" s="106"/>
      <c r="E54" s="107"/>
      <c r="F54" s="108"/>
      <c r="G54" s="107"/>
      <c r="H54" s="108"/>
      <c r="I54" s="107"/>
      <c r="J54" s="108"/>
      <c r="K54" s="109"/>
      <c r="L54" s="110"/>
      <c r="M54" s="111"/>
      <c r="N54" s="111"/>
      <c r="O54" s="67"/>
    </row>
    <row r="55" spans="1:15" x14ac:dyDescent="0.25">
      <c r="A55" s="634"/>
      <c r="B55" s="105"/>
      <c r="C55" s="198"/>
      <c r="D55" s="106"/>
      <c r="E55" s="107"/>
      <c r="F55" s="108"/>
      <c r="G55" s="107"/>
      <c r="H55" s="108"/>
      <c r="I55" s="107"/>
      <c r="J55" s="108"/>
      <c r="K55" s="109"/>
      <c r="L55" s="110"/>
      <c r="M55" s="111"/>
      <c r="N55" s="111"/>
      <c r="O55" s="67"/>
    </row>
    <row r="56" spans="1:15" x14ac:dyDescent="0.25">
      <c r="A56" s="635" t="s">
        <v>38</v>
      </c>
      <c r="B56" s="112" t="str">
        <f>IF($K56=1,0,"")</f>
        <v/>
      </c>
      <c r="C56" s="113" t="s">
        <v>498</v>
      </c>
      <c r="D56" s="113" t="str">
        <f>IF(Entries!AE55="","",Entries!AE55)</f>
        <v/>
      </c>
      <c r="E56" s="13"/>
      <c r="F56" s="14"/>
      <c r="G56" s="13"/>
      <c r="H56" s="14"/>
      <c r="I56" s="13"/>
      <c r="J56" s="14"/>
      <c r="K56" s="34"/>
      <c r="L56" s="117" t="str">
        <f>IF(SUM($E56,$G56,$I56)=0,"",SUM($E56,$G56,$I56))</f>
        <v/>
      </c>
      <c r="M56" s="118" t="str">
        <f t="shared" ref="M56" si="10">IF(SUM(F56,H56,J56)&gt;0,SUM(F56,H56,J56),"")</f>
        <v/>
      </c>
      <c r="N56" s="118" t="str">
        <f>IFERROR(_xlfn.RANK.EQ($O56, rank,1) + COUNTIFS(rank, $O56,score, "&gt;" &amp;M56),"")</f>
        <v/>
      </c>
      <c r="O56" s="67" t="str" cm="1">
        <f t="array" ref="O56">_xlfn.IFS(SUM($E56,$G56,$I56)=0,"",$K56=1,"",SUM($E56,$G56,$I56)&gt;0,SUM($E56,$G56,$I56))</f>
        <v/>
      </c>
    </row>
    <row r="57" spans="1:15" x14ac:dyDescent="0.25">
      <c r="A57" s="635"/>
      <c r="B57" s="112"/>
      <c r="C57" s="120"/>
      <c r="D57" s="113"/>
      <c r="E57" s="114"/>
      <c r="F57" s="115"/>
      <c r="G57" s="114"/>
      <c r="H57" s="115"/>
      <c r="I57" s="114"/>
      <c r="J57" s="115"/>
      <c r="K57" s="116"/>
      <c r="L57" s="117"/>
      <c r="M57" s="118"/>
      <c r="N57" s="118"/>
      <c r="O57" s="67"/>
    </row>
    <row r="58" spans="1:15" x14ac:dyDescent="0.25">
      <c r="A58" s="635"/>
      <c r="B58" s="112"/>
      <c r="C58" s="120"/>
      <c r="D58" s="113"/>
      <c r="E58" s="114"/>
      <c r="F58" s="115"/>
      <c r="G58" s="114"/>
      <c r="H58" s="115"/>
      <c r="I58" s="114"/>
      <c r="J58" s="115"/>
      <c r="K58" s="116"/>
      <c r="L58" s="117"/>
      <c r="M58" s="118"/>
      <c r="N58" s="118"/>
      <c r="O58" s="67"/>
    </row>
    <row r="59" spans="1:15" x14ac:dyDescent="0.25">
      <c r="A59" s="534"/>
      <c r="B59" s="119"/>
      <c r="C59" s="120"/>
      <c r="D59" s="120"/>
      <c r="E59" s="121"/>
      <c r="F59" s="122"/>
      <c r="G59" s="121"/>
      <c r="H59" s="122"/>
      <c r="I59" s="121"/>
      <c r="J59" s="122"/>
      <c r="K59" s="123"/>
      <c r="L59" s="117"/>
      <c r="M59" s="118"/>
      <c r="N59" s="118"/>
      <c r="O59" s="67"/>
    </row>
    <row r="60" spans="1:15" x14ac:dyDescent="0.25">
      <c r="A60" s="642" t="s">
        <v>39</v>
      </c>
      <c r="B60" s="397" t="str">
        <f>IF($K60=1,0,"")</f>
        <v/>
      </c>
      <c r="C60" s="206" t="s">
        <v>531</v>
      </c>
      <c r="D60" s="149" t="str">
        <f>IF(Entries!AE59="","",Entries!AE59)</f>
        <v/>
      </c>
      <c r="E60" s="17"/>
      <c r="F60" s="18"/>
      <c r="G60" s="17"/>
      <c r="H60" s="18"/>
      <c r="I60" s="17"/>
      <c r="J60" s="18"/>
      <c r="K60" s="192"/>
      <c r="L60" s="129" t="str">
        <f>IF(SUM($E60,$G60,$I60)=0,"",SUM($E60,$G60,$I60))</f>
        <v/>
      </c>
      <c r="M60" s="130" t="str">
        <f t="shared" ref="M60" si="11">IF(SUM(F60,H60,J60)&gt;0,SUM(F60,H60,J60),"")</f>
        <v/>
      </c>
      <c r="N60" s="130" t="str">
        <f>IFERROR(_xlfn.RANK.EQ($O60, rank,1) + COUNTIFS(rank, $O60,score, "&gt;" &amp;M60),"")</f>
        <v/>
      </c>
      <c r="O60" s="67"/>
    </row>
    <row r="61" spans="1:15" x14ac:dyDescent="0.25">
      <c r="A61" s="642"/>
      <c r="B61" s="150"/>
      <c r="C61" s="206"/>
      <c r="D61" s="125"/>
      <c r="E61" s="126"/>
      <c r="F61" s="127"/>
      <c r="G61" s="126"/>
      <c r="H61" s="127"/>
      <c r="I61" s="126"/>
      <c r="J61" s="127"/>
      <c r="K61" s="128"/>
      <c r="L61" s="129"/>
      <c r="M61" s="130"/>
      <c r="N61" s="130"/>
      <c r="O61" s="67"/>
    </row>
    <row r="62" spans="1:15" x14ac:dyDescent="0.25">
      <c r="A62" s="642"/>
      <c r="B62" s="150"/>
      <c r="C62" s="206"/>
      <c r="D62" s="125"/>
      <c r="E62" s="126"/>
      <c r="F62" s="127"/>
      <c r="G62" s="126"/>
      <c r="H62" s="127"/>
      <c r="I62" s="126"/>
      <c r="J62" s="127"/>
      <c r="K62" s="128"/>
      <c r="L62" s="129"/>
      <c r="M62" s="130"/>
      <c r="N62" s="130"/>
      <c r="O62" s="67"/>
    </row>
    <row r="63" spans="1:15" x14ac:dyDescent="0.25">
      <c r="A63" s="642"/>
      <c r="B63" s="150"/>
      <c r="C63" s="206"/>
      <c r="D63" s="125"/>
      <c r="E63" s="126"/>
      <c r="F63" s="127"/>
      <c r="G63" s="126"/>
      <c r="H63" s="127"/>
      <c r="I63" s="126"/>
      <c r="J63" s="127"/>
      <c r="K63" s="128"/>
      <c r="L63" s="129"/>
      <c r="M63" s="130"/>
      <c r="N63" s="130"/>
      <c r="O63" s="67"/>
    </row>
    <row r="64" spans="1:15" x14ac:dyDescent="0.25">
      <c r="A64" s="554" t="s">
        <v>40</v>
      </c>
      <c r="B64" s="194" t="str">
        <f>IF($K64=1,0,"")</f>
        <v/>
      </c>
      <c r="C64" s="207" t="s">
        <v>564</v>
      </c>
      <c r="D64" s="131" t="str">
        <f>IF(Entries!AE63="","",Entries!AE63)</f>
        <v/>
      </c>
      <c r="E64" s="19"/>
      <c r="F64" s="20"/>
      <c r="G64" s="19"/>
      <c r="H64" s="20"/>
      <c r="I64" s="19"/>
      <c r="J64" s="20"/>
      <c r="K64" s="37"/>
      <c r="L64" s="135" t="str">
        <f>IF(SUM($E64,$G64,$I64)=0,"",SUM($E64,$G64,$I64))</f>
        <v/>
      </c>
      <c r="M64" s="133" t="str">
        <f t="shared" ref="M64" si="12">IF(SUM(F64,H64,J64)&gt;0,SUM(F64,H64,J64),"")</f>
        <v/>
      </c>
      <c r="N64" s="133" t="str">
        <f>IFERROR(_xlfn.RANK.EQ($O64, rank,1) + COUNTIFS(rank, $O64,score, "&gt;" &amp;M64),"")</f>
        <v/>
      </c>
      <c r="O64" s="67" t="str" cm="1">
        <f t="array" ref="O64">_xlfn.IFS(SUM($E60,$G60,$I60)=0,"",$K60=1,"",SUM($E60,$G60,$I60)&gt;0,SUM($E60,$G60,$I60))</f>
        <v/>
      </c>
    </row>
    <row r="65" spans="1:15" x14ac:dyDescent="0.25">
      <c r="A65" s="637"/>
      <c r="B65" s="136"/>
      <c r="C65" s="137"/>
      <c r="D65" s="137"/>
      <c r="E65" s="138"/>
      <c r="F65" s="139"/>
      <c r="G65" s="138"/>
      <c r="H65" s="139"/>
      <c r="I65" s="138"/>
      <c r="J65" s="139"/>
      <c r="K65" s="134"/>
      <c r="L65" s="135"/>
      <c r="M65" s="133"/>
      <c r="N65" s="133"/>
      <c r="O65" s="67"/>
    </row>
    <row r="66" spans="1:15" x14ac:dyDescent="0.25">
      <c r="A66" s="637"/>
      <c r="B66" s="136"/>
      <c r="C66" s="199"/>
      <c r="D66" s="137"/>
      <c r="E66" s="138"/>
      <c r="F66" s="139"/>
      <c r="G66" s="138"/>
      <c r="H66" s="139"/>
      <c r="I66" s="138"/>
      <c r="J66" s="139"/>
      <c r="K66" s="134"/>
      <c r="L66" s="135"/>
      <c r="M66" s="133"/>
      <c r="N66" s="133"/>
      <c r="O66" s="67"/>
    </row>
    <row r="67" spans="1:15" x14ac:dyDescent="0.25">
      <c r="A67" s="637"/>
      <c r="B67" s="136"/>
      <c r="C67" s="207"/>
      <c r="D67" s="137"/>
      <c r="E67" s="138"/>
      <c r="F67" s="139"/>
      <c r="G67" s="138"/>
      <c r="H67" s="139"/>
      <c r="I67" s="138"/>
      <c r="J67" s="139"/>
      <c r="K67" s="134"/>
      <c r="L67" s="135"/>
      <c r="M67" s="133"/>
      <c r="N67" s="133"/>
      <c r="O67" s="67"/>
    </row>
    <row r="68" spans="1:15" x14ac:dyDescent="0.25">
      <c r="A68" s="563" t="s">
        <v>41</v>
      </c>
      <c r="B68" s="140" t="str">
        <f>IF($K68=1,0,"")</f>
        <v/>
      </c>
      <c r="C68" s="208" t="s">
        <v>597</v>
      </c>
      <c r="D68" s="141" t="str">
        <f>IF(Entries!AE67="","",Entries!AE67)</f>
        <v/>
      </c>
      <c r="E68" s="1"/>
      <c r="F68" s="2"/>
      <c r="G68" s="1"/>
      <c r="H68" s="2"/>
      <c r="I68" s="1"/>
      <c r="J68" s="2"/>
      <c r="K68" s="29"/>
      <c r="L68" s="65" t="str">
        <f>IF(SUM($E68,$G68,$I68)=0,"",SUM($E68,$G68,$I68))</f>
        <v/>
      </c>
      <c r="M68" s="64" t="str">
        <f t="shared" ref="M68" si="13">IF(SUM(F68,H68,J68)&gt;0,SUM(F68,H68,J68),"")</f>
        <v/>
      </c>
      <c r="N68" s="66" t="str">
        <f>IFERROR(_xlfn.RANK.EQ($O68, rank,1) + COUNTIFS(rank, $O68,score, "&gt;" &amp;M68),"")</f>
        <v/>
      </c>
      <c r="O68" s="67" t="str" cm="1">
        <f t="array" ref="O68">_xlfn.IFS(SUM($E68,$G68,$I68)=0,"",$K68=1,"",SUM($E68,$G68,$I68)&gt;0,SUM($E68,$G68,$I68))</f>
        <v/>
      </c>
    </row>
    <row r="69" spans="1:15" x14ac:dyDescent="0.25">
      <c r="A69" s="638"/>
      <c r="B69" s="142"/>
      <c r="C69" s="143"/>
      <c r="D69" s="143"/>
      <c r="E69" s="73"/>
      <c r="F69" s="74"/>
      <c r="G69" s="73"/>
      <c r="H69" s="74"/>
      <c r="I69" s="73"/>
      <c r="J69" s="74"/>
      <c r="K69" s="62"/>
      <c r="L69" s="65"/>
      <c r="M69" s="64"/>
      <c r="N69" s="66"/>
      <c r="O69" s="67"/>
    </row>
    <row r="70" spans="1:15" x14ac:dyDescent="0.25">
      <c r="A70" s="638"/>
      <c r="B70" s="142"/>
      <c r="C70" s="200"/>
      <c r="D70" s="143"/>
      <c r="E70" s="73"/>
      <c r="F70" s="74"/>
      <c r="G70" s="73"/>
      <c r="H70" s="74"/>
      <c r="I70" s="73"/>
      <c r="J70" s="74"/>
      <c r="K70" s="62"/>
      <c r="L70" s="65"/>
      <c r="M70" s="64"/>
      <c r="N70" s="66"/>
      <c r="O70" s="67"/>
    </row>
    <row r="71" spans="1:15" x14ac:dyDescent="0.25">
      <c r="A71" s="638"/>
      <c r="B71" s="142"/>
      <c r="C71" s="143"/>
      <c r="D71" s="143"/>
      <c r="E71" s="73"/>
      <c r="F71" s="74"/>
      <c r="G71" s="73"/>
      <c r="H71" s="74"/>
      <c r="I71" s="73"/>
      <c r="J71" s="74"/>
      <c r="K71" s="62"/>
      <c r="L71" s="65"/>
      <c r="M71" s="64"/>
      <c r="N71" s="66"/>
      <c r="O71" s="67"/>
    </row>
    <row r="72" spans="1:15" x14ac:dyDescent="0.25">
      <c r="A72" s="639" t="s">
        <v>42</v>
      </c>
      <c r="B72" s="77" t="str">
        <f>IF($K72=1,0,"")</f>
        <v/>
      </c>
      <c r="C72" s="196" t="s">
        <v>630</v>
      </c>
      <c r="D72" s="78" t="str">
        <f>IF(Entries!AE71="","",Entries!AE71)</f>
        <v/>
      </c>
      <c r="E72" s="5"/>
      <c r="F72" s="6"/>
      <c r="G72" s="5"/>
      <c r="H72" s="6"/>
      <c r="I72" s="5"/>
      <c r="J72" s="6"/>
      <c r="K72" s="30"/>
      <c r="L72" s="82" t="str">
        <f>IF(SUM($E72,$G72,$I72)=0,"",SUM($E72,$G72,$I72))</f>
        <v/>
      </c>
      <c r="M72" s="83" t="str">
        <f t="shared" ref="M72" si="14">IF(SUM(F72,H72,J72)&gt;0,SUM(F72,H72,J72),"")</f>
        <v/>
      </c>
      <c r="N72" s="84" t="str">
        <f>IFERROR(_xlfn.RANK.EQ($O72, rank,1) + COUNTIFS(rank, $O72,score, "&gt;" &amp;M72),"")</f>
        <v/>
      </c>
      <c r="O72" s="67" t="str" cm="1">
        <f t="array" ref="O72">_xlfn.IFS(SUM($E72,$G72,$I72)=0,"",$K72=1,"",SUM($E72,$G72,$I72)&gt;0,SUM($E72,$G72,$I72))</f>
        <v/>
      </c>
    </row>
    <row r="73" spans="1:15" x14ac:dyDescent="0.25">
      <c r="A73" s="639"/>
      <c r="B73" s="77"/>
      <c r="C73" s="202"/>
      <c r="D73" s="78"/>
      <c r="E73" s="79"/>
      <c r="F73" s="80"/>
      <c r="G73" s="79"/>
      <c r="H73" s="80"/>
      <c r="I73" s="79"/>
      <c r="J73" s="80"/>
      <c r="K73" s="81"/>
      <c r="L73" s="82"/>
      <c r="M73" s="83"/>
      <c r="N73" s="84"/>
      <c r="O73" s="67"/>
    </row>
    <row r="74" spans="1:15" x14ac:dyDescent="0.25">
      <c r="A74" s="639"/>
      <c r="B74" s="77"/>
      <c r="C74" s="202"/>
      <c r="D74" s="78"/>
      <c r="E74" s="79"/>
      <c r="F74" s="80"/>
      <c r="G74" s="79"/>
      <c r="H74" s="80"/>
      <c r="I74" s="79"/>
      <c r="J74" s="80"/>
      <c r="K74" s="81"/>
      <c r="L74" s="82"/>
      <c r="M74" s="83"/>
      <c r="N74" s="84"/>
      <c r="O74" s="67"/>
    </row>
    <row r="75" spans="1:15" x14ac:dyDescent="0.25">
      <c r="A75" s="639"/>
      <c r="B75" s="77"/>
      <c r="C75" s="202"/>
      <c r="D75" s="78"/>
      <c r="E75" s="79"/>
      <c r="F75" s="80"/>
      <c r="G75" s="79"/>
      <c r="H75" s="80"/>
      <c r="I75" s="79"/>
      <c r="J75" s="80"/>
      <c r="K75" s="81"/>
      <c r="L75" s="82"/>
      <c r="M75" s="83"/>
      <c r="N75" s="84"/>
      <c r="O75" s="67"/>
    </row>
    <row r="76" spans="1:15" x14ac:dyDescent="0.25">
      <c r="A76" s="640" t="s">
        <v>43</v>
      </c>
      <c r="B76" s="87" t="str">
        <f>IF($K76=1,0,"")</f>
        <v/>
      </c>
      <c r="C76" s="203" t="s">
        <v>663</v>
      </c>
      <c r="D76" s="88" t="str">
        <f>IF(Entries!AE75="","",Entries!AE75)</f>
        <v/>
      </c>
      <c r="E76" s="7"/>
      <c r="F76" s="8"/>
      <c r="G76" s="7"/>
      <c r="H76" s="8"/>
      <c r="I76" s="7"/>
      <c r="J76" s="8"/>
      <c r="K76" s="31"/>
      <c r="L76" s="92" t="str">
        <f>IF(SUM($E76,$G76,$I76)=0,"",SUM($E76,$G76,$I76))</f>
        <v/>
      </c>
      <c r="M76" s="93" t="str">
        <f>IF(SUM(F76,H76,J76)&gt;0,SUM(F76,H76,J76),"")</f>
        <v/>
      </c>
      <c r="N76" s="94" t="str">
        <f>IFERROR(_xlfn.RANK.EQ($O76, rank,1) + COUNTIFS(rank, $O76,score, "&gt;" &amp;M76),"")</f>
        <v/>
      </c>
      <c r="O76" s="67" t="str" cm="1">
        <f t="array" ref="O76">_xlfn.IFS(SUM($E76,$G76,$I76)=0,"",$K76=1,"",SUM($E76,$G76,$I76)&gt;0,SUM($E76,$G76,$I76))</f>
        <v/>
      </c>
    </row>
    <row r="77" spans="1:15" x14ac:dyDescent="0.25">
      <c r="A77" s="640"/>
      <c r="B77" s="87"/>
      <c r="C77" s="203"/>
      <c r="D77" s="88"/>
      <c r="E77" s="89"/>
      <c r="F77" s="90"/>
      <c r="G77" s="89"/>
      <c r="H77" s="90"/>
      <c r="I77" s="89"/>
      <c r="J77" s="90"/>
      <c r="K77" s="91"/>
      <c r="L77" s="92"/>
      <c r="M77" s="93"/>
      <c r="N77" s="94"/>
      <c r="O77" s="67"/>
    </row>
    <row r="78" spans="1:15" x14ac:dyDescent="0.25">
      <c r="A78" s="640"/>
      <c r="B78" s="87"/>
      <c r="C78" s="203"/>
      <c r="D78" s="88"/>
      <c r="E78" s="89"/>
      <c r="F78" s="90"/>
      <c r="G78" s="89"/>
      <c r="H78" s="90"/>
      <c r="I78" s="89"/>
      <c r="J78" s="90"/>
      <c r="K78" s="91"/>
      <c r="L78" s="92"/>
      <c r="M78" s="93"/>
      <c r="N78" s="94"/>
      <c r="O78" s="67"/>
    </row>
    <row r="79" spans="1:15" x14ac:dyDescent="0.25">
      <c r="A79" s="640"/>
      <c r="B79" s="87"/>
      <c r="C79" s="88"/>
      <c r="D79" s="88"/>
      <c r="E79" s="89"/>
      <c r="F79" s="90"/>
      <c r="G79" s="89"/>
      <c r="H79" s="90"/>
      <c r="I79" s="89"/>
      <c r="J79" s="90"/>
      <c r="K79" s="91"/>
      <c r="L79" s="92"/>
      <c r="M79" s="93"/>
      <c r="N79" s="93"/>
      <c r="O79" s="67"/>
    </row>
    <row r="80" spans="1:15" x14ac:dyDescent="0.25">
      <c r="A80" s="641" t="s">
        <v>44</v>
      </c>
      <c r="B80" s="98" t="str">
        <f>IF($K80=1,0,"")</f>
        <v/>
      </c>
      <c r="C80" s="197" t="s">
        <v>696</v>
      </c>
      <c r="D80" s="99" t="str">
        <f>IF(Entries!AE79="","",Entries!AE79)</f>
        <v/>
      </c>
      <c r="E80" s="9"/>
      <c r="F80" s="10"/>
      <c r="G80" s="9"/>
      <c r="H80" s="10"/>
      <c r="I80" s="9"/>
      <c r="J80" s="10"/>
      <c r="K80" s="32"/>
      <c r="L80" s="103" t="str">
        <f>IF(SUM($E80,$G80,$I80)=0,"",SUM($E80,$G80,$I80))</f>
        <v/>
      </c>
      <c r="M80" s="104" t="str">
        <f t="shared" ref="M80" si="15">IF(SUM(F80,H80,J80)&gt;0,SUM(F80,H80,J80),"")</f>
        <v/>
      </c>
      <c r="N80" s="104" t="str">
        <f>IFERROR(_xlfn.RANK.EQ($O80, rank,1) + COUNTIFS(rank, $O80,score, "&gt;" &amp;M80),"")</f>
        <v/>
      </c>
      <c r="O80" s="67" t="str" cm="1">
        <f t="array" ref="O80">_xlfn.IFS(SUM($E80,$G80,$I80)=0,"",$K80=1,"",SUM($E80,$G80,$I80)&gt;0,SUM($E80,$G80,$I80))</f>
        <v/>
      </c>
    </row>
    <row r="81" spans="1:15" x14ac:dyDescent="0.25">
      <c r="A81" s="641"/>
      <c r="B81" s="98"/>
      <c r="C81" s="204"/>
      <c r="D81" s="99"/>
      <c r="E81" s="100"/>
      <c r="F81" s="101"/>
      <c r="G81" s="100"/>
      <c r="H81" s="101"/>
      <c r="I81" s="100"/>
      <c r="J81" s="101"/>
      <c r="K81" s="102"/>
      <c r="L81" s="103"/>
      <c r="M81" s="104"/>
      <c r="N81" s="104"/>
      <c r="O81" s="67"/>
    </row>
    <row r="82" spans="1:15" x14ac:dyDescent="0.25">
      <c r="A82" s="641"/>
      <c r="B82" s="98"/>
      <c r="C82" s="204"/>
      <c r="D82" s="99"/>
      <c r="E82" s="100"/>
      <c r="F82" s="101"/>
      <c r="G82" s="100"/>
      <c r="H82" s="101"/>
      <c r="I82" s="100"/>
      <c r="J82" s="101"/>
      <c r="K82" s="102"/>
      <c r="L82" s="103"/>
      <c r="M82" s="104"/>
      <c r="N82" s="104"/>
      <c r="O82" s="67"/>
    </row>
    <row r="83" spans="1:15" x14ac:dyDescent="0.25">
      <c r="A83" s="641"/>
      <c r="B83" s="98"/>
      <c r="C83" s="204"/>
      <c r="D83" s="99"/>
      <c r="E83" s="100"/>
      <c r="F83" s="101"/>
      <c r="G83" s="100"/>
      <c r="H83" s="101"/>
      <c r="I83" s="100"/>
      <c r="J83" s="101"/>
      <c r="K83" s="102"/>
      <c r="L83" s="103"/>
      <c r="M83" s="104"/>
      <c r="N83" s="104"/>
      <c r="O83" s="67"/>
    </row>
    <row r="84" spans="1:15" x14ac:dyDescent="0.25">
      <c r="A84" s="634" t="s">
        <v>45</v>
      </c>
      <c r="B84" s="105" t="str">
        <f>IF($K84=1,0,"")</f>
        <v/>
      </c>
      <c r="C84" s="198" t="s">
        <v>729</v>
      </c>
      <c r="D84" s="106" t="str">
        <f>IF(Entries!AE83="","",Entries!AE83)</f>
        <v/>
      </c>
      <c r="E84" s="11"/>
      <c r="F84" s="12"/>
      <c r="G84" s="11"/>
      <c r="H84" s="12"/>
      <c r="I84" s="11"/>
      <c r="J84" s="12"/>
      <c r="K84" s="33"/>
      <c r="L84" s="110" t="str">
        <f>IF(SUM($E84,$G84,$I84)=0,"",SUM($E84,$G84,$I84))</f>
        <v/>
      </c>
      <c r="M84" s="111" t="str">
        <f t="shared" ref="M84" si="16">IF(SUM(F84,H84,J84)&gt;0,SUM(F84,H84,J84),"")</f>
        <v/>
      </c>
      <c r="N84" s="111" t="str">
        <f>IFERROR(_xlfn.RANK.EQ($O84, rank,1) + COUNTIFS(rank, $O84,score, "&gt;" &amp;M84),"")</f>
        <v/>
      </c>
      <c r="O84" s="67" t="str" cm="1">
        <f t="array" ref="O84">_xlfn.IFS(SUM($E84,$G84,$I84)=0,"",$K84=1,"",SUM($E84,$G84,$I84)&gt;0,SUM($E84,$G84,$I84))</f>
        <v/>
      </c>
    </row>
    <row r="85" spans="1:15" x14ac:dyDescent="0.25">
      <c r="A85" s="634"/>
      <c r="B85" s="105"/>
      <c r="C85" s="205"/>
      <c r="D85" s="106"/>
      <c r="E85" s="107"/>
      <c r="F85" s="108"/>
      <c r="G85" s="107"/>
      <c r="H85" s="108"/>
      <c r="I85" s="107"/>
      <c r="J85" s="108"/>
      <c r="K85" s="109"/>
      <c r="L85" s="110"/>
      <c r="M85" s="111"/>
      <c r="N85" s="111"/>
      <c r="O85" s="67"/>
    </row>
    <row r="86" spans="1:15" x14ac:dyDescent="0.25">
      <c r="A86" s="634"/>
      <c r="B86" s="105"/>
      <c r="C86" s="106"/>
      <c r="D86" s="106"/>
      <c r="E86" s="107"/>
      <c r="F86" s="108"/>
      <c r="G86" s="107"/>
      <c r="H86" s="108"/>
      <c r="I86" s="107"/>
      <c r="J86" s="108"/>
      <c r="K86" s="109"/>
      <c r="L86" s="110"/>
      <c r="M86" s="111"/>
      <c r="N86" s="111"/>
      <c r="O86" s="67"/>
    </row>
    <row r="87" spans="1:15" x14ac:dyDescent="0.25">
      <c r="A87" s="634"/>
      <c r="B87" s="105"/>
      <c r="C87" s="198"/>
      <c r="D87" s="106"/>
      <c r="E87" s="107"/>
      <c r="F87" s="108"/>
      <c r="G87" s="107"/>
      <c r="H87" s="108"/>
      <c r="I87" s="107"/>
      <c r="J87" s="108"/>
      <c r="K87" s="109"/>
      <c r="L87" s="110"/>
      <c r="M87" s="111"/>
      <c r="N87" s="111"/>
      <c r="O87" s="67"/>
    </row>
    <row r="88" spans="1:15" x14ac:dyDescent="0.25">
      <c r="A88" s="635" t="s">
        <v>46</v>
      </c>
      <c r="B88" s="112" t="str">
        <f>IF($K88=1,0,"")</f>
        <v/>
      </c>
      <c r="C88" s="113" t="s">
        <v>762</v>
      </c>
      <c r="D88" s="113" t="str">
        <f>IF(Entries!AE87="","",Entries!AE87)</f>
        <v/>
      </c>
      <c r="E88" s="13"/>
      <c r="F88" s="14"/>
      <c r="G88" s="13"/>
      <c r="H88" s="14"/>
      <c r="I88" s="13"/>
      <c r="J88" s="14"/>
      <c r="K88" s="34"/>
      <c r="L88" s="117" t="str">
        <f>IF(SUM($E88,$G88,$I88)=0,"",SUM($E88,$G88,$I88))</f>
        <v/>
      </c>
      <c r="M88" s="118" t="str">
        <f t="shared" ref="M88" si="17">IF(SUM(F88,H88,J88)&gt;0,SUM(F88,H88,J88),"")</f>
        <v/>
      </c>
      <c r="N88" s="118" t="str">
        <f>IFERROR(_xlfn.RANK.EQ($O88, rank,1) + COUNTIFS(rank, $O88,score, "&gt;" &amp;M88),"")</f>
        <v/>
      </c>
      <c r="O88" s="67" t="str" cm="1">
        <f t="array" ref="O88">_xlfn.IFS(SUM($E88,$G88,$I88)=0,"",$K88=1,"",SUM($E88,$G88,$I88)&gt;0,SUM($E88,$G88,$I88))</f>
        <v/>
      </c>
    </row>
    <row r="89" spans="1:15" x14ac:dyDescent="0.25">
      <c r="A89" s="635"/>
      <c r="B89" s="112"/>
      <c r="C89" s="120"/>
      <c r="D89" s="113"/>
      <c r="E89" s="114"/>
      <c r="F89" s="115"/>
      <c r="G89" s="114"/>
      <c r="H89" s="115"/>
      <c r="I89" s="114"/>
      <c r="J89" s="115"/>
      <c r="K89" s="116"/>
      <c r="L89" s="117"/>
      <c r="M89" s="118"/>
      <c r="N89" s="118"/>
      <c r="O89" s="67"/>
    </row>
    <row r="90" spans="1:15" x14ac:dyDescent="0.25">
      <c r="A90" s="635"/>
      <c r="B90" s="112"/>
      <c r="C90" s="120"/>
      <c r="D90" s="113"/>
      <c r="E90" s="114"/>
      <c r="F90" s="115"/>
      <c r="G90" s="114"/>
      <c r="H90" s="115"/>
      <c r="I90" s="114"/>
      <c r="J90" s="115"/>
      <c r="K90" s="116"/>
      <c r="L90" s="117"/>
      <c r="M90" s="118"/>
      <c r="N90" s="118"/>
      <c r="O90" s="67"/>
    </row>
    <row r="91" spans="1:15" x14ac:dyDescent="0.25">
      <c r="A91" s="534"/>
      <c r="B91" s="119"/>
      <c r="C91" s="120"/>
      <c r="D91" s="120"/>
      <c r="E91" s="121"/>
      <c r="F91" s="122"/>
      <c r="G91" s="121"/>
      <c r="H91" s="122"/>
      <c r="I91" s="121"/>
      <c r="J91" s="122"/>
      <c r="K91" s="123"/>
      <c r="L91" s="117"/>
      <c r="M91" s="118"/>
      <c r="N91" s="118"/>
      <c r="O91" s="67"/>
    </row>
    <row r="92" spans="1:15" x14ac:dyDescent="0.25">
      <c r="A92" s="642" t="s">
        <v>47</v>
      </c>
      <c r="B92" s="397" t="str">
        <f>IF($K92=1,0,"")</f>
        <v/>
      </c>
      <c r="C92" s="206" t="s">
        <v>795</v>
      </c>
      <c r="D92" s="149" t="str">
        <f>IF(Entries!AE91="","",Entries!AE91)</f>
        <v/>
      </c>
      <c r="E92" s="17"/>
      <c r="F92" s="18"/>
      <c r="G92" s="17"/>
      <c r="H92" s="18"/>
      <c r="I92" s="17"/>
      <c r="J92" s="18"/>
      <c r="K92" s="192"/>
      <c r="L92" s="129" t="str">
        <f>IF(SUM($E92,$G92,$I92)=0,"",SUM($E92,$G92,$I92))</f>
        <v/>
      </c>
      <c r="M92" s="130" t="str">
        <f t="shared" ref="M92" si="18">IF(SUM(F92,H92,J92)&gt;0,SUM(F92,H92,J92),"")</f>
        <v/>
      </c>
      <c r="N92" s="130" t="str">
        <f>IFERROR(_xlfn.RANK.EQ($O92, rank,1) + COUNTIFS(rank, $O92,score, "&gt;" &amp;M92),"")</f>
        <v/>
      </c>
      <c r="O92" s="67"/>
    </row>
    <row r="93" spans="1:15" x14ac:dyDescent="0.25">
      <c r="A93" s="642"/>
      <c r="B93" s="150"/>
      <c r="C93" s="206"/>
      <c r="D93" s="125"/>
      <c r="E93" s="126"/>
      <c r="F93" s="127"/>
      <c r="G93" s="126"/>
      <c r="H93" s="127"/>
      <c r="I93" s="126"/>
      <c r="J93" s="127"/>
      <c r="K93" s="128"/>
      <c r="L93" s="129"/>
      <c r="M93" s="130"/>
      <c r="N93" s="130"/>
      <c r="O93" s="67"/>
    </row>
    <row r="94" spans="1:15" x14ac:dyDescent="0.25">
      <c r="A94" s="642"/>
      <c r="B94" s="150"/>
      <c r="C94" s="206"/>
      <c r="D94" s="125"/>
      <c r="E94" s="126"/>
      <c r="F94" s="127"/>
      <c r="G94" s="126"/>
      <c r="H94" s="127"/>
      <c r="I94" s="126"/>
      <c r="J94" s="127"/>
      <c r="K94" s="128"/>
      <c r="L94" s="129"/>
      <c r="M94" s="130"/>
      <c r="N94" s="130"/>
      <c r="O94" s="67"/>
    </row>
    <row r="95" spans="1:15" x14ac:dyDescent="0.25">
      <c r="A95" s="642"/>
      <c r="B95" s="150"/>
      <c r="C95" s="206"/>
      <c r="D95" s="125"/>
      <c r="E95" s="126"/>
      <c r="F95" s="127"/>
      <c r="G95" s="126"/>
      <c r="H95" s="127"/>
      <c r="I95" s="126"/>
      <c r="J95" s="127"/>
      <c r="K95" s="128"/>
      <c r="L95" s="129"/>
      <c r="M95" s="130"/>
      <c r="N95" s="130"/>
      <c r="O95" s="67"/>
    </row>
    <row r="96" spans="1:15" x14ac:dyDescent="0.25">
      <c r="A96" s="554" t="s">
        <v>48</v>
      </c>
      <c r="B96" s="194" t="str">
        <f>IF($K96=1,0,"")</f>
        <v/>
      </c>
      <c r="C96" s="207" t="s">
        <v>828</v>
      </c>
      <c r="D96" s="131" t="str">
        <f>IF(Entries!AE95="","",Entries!AE95)</f>
        <v/>
      </c>
      <c r="E96" s="19"/>
      <c r="F96" s="20"/>
      <c r="G96" s="19"/>
      <c r="H96" s="20"/>
      <c r="I96" s="19"/>
      <c r="J96" s="20"/>
      <c r="K96" s="37"/>
      <c r="L96" s="135" t="str">
        <f>IF(SUM($E96,$G96,$I96)=0,"",SUM($E96,$G96,$I96))</f>
        <v/>
      </c>
      <c r="M96" s="133" t="str">
        <f t="shared" ref="M96" si="19">IF(SUM(F96,H96,J96)&gt;0,SUM(F96,H96,J96),"")</f>
        <v/>
      </c>
      <c r="N96" s="133" t="str">
        <f>IFERROR(_xlfn.RANK.EQ($O96, rank,1) + COUNTIFS(rank, $O96,score, "&gt;" &amp;M96),"")</f>
        <v/>
      </c>
      <c r="O96" s="67" t="str" cm="1">
        <f t="array" ref="O96">_xlfn.IFS(SUM($E92,$G92,$I92)=0,"",$K92=1,"",SUM($E92,$G92,$I92)&gt;0,SUM($E92,$G92,$I92))</f>
        <v/>
      </c>
    </row>
    <row r="97" spans="1:15" x14ac:dyDescent="0.25">
      <c r="A97" s="637"/>
      <c r="B97" s="136"/>
      <c r="C97" s="137"/>
      <c r="D97" s="137"/>
      <c r="E97" s="138"/>
      <c r="F97" s="139"/>
      <c r="G97" s="138"/>
      <c r="H97" s="139"/>
      <c r="I97" s="138"/>
      <c r="J97" s="139"/>
      <c r="K97" s="134"/>
      <c r="L97" s="135"/>
      <c r="M97" s="133"/>
      <c r="N97" s="133"/>
      <c r="O97" s="67"/>
    </row>
    <row r="98" spans="1:15" x14ac:dyDescent="0.25">
      <c r="A98" s="637"/>
      <c r="B98" s="136"/>
      <c r="C98" s="199"/>
      <c r="D98" s="137"/>
      <c r="E98" s="138"/>
      <c r="F98" s="139"/>
      <c r="G98" s="138"/>
      <c r="H98" s="139"/>
      <c r="I98" s="138"/>
      <c r="J98" s="139"/>
      <c r="K98" s="134"/>
      <c r="L98" s="135"/>
      <c r="M98" s="133"/>
      <c r="N98" s="133"/>
      <c r="O98" s="67"/>
    </row>
    <row r="99" spans="1:15" x14ac:dyDescent="0.25">
      <c r="A99" s="637"/>
      <c r="B99" s="136"/>
      <c r="C99" s="207"/>
      <c r="D99" s="137"/>
      <c r="E99" s="138"/>
      <c r="F99" s="139"/>
      <c r="G99" s="138"/>
      <c r="H99" s="139"/>
      <c r="I99" s="138"/>
      <c r="J99" s="139"/>
      <c r="K99" s="134"/>
      <c r="L99" s="135"/>
      <c r="M99" s="133"/>
      <c r="N99" s="133"/>
      <c r="O99" s="67"/>
    </row>
    <row r="100" spans="1:15" x14ac:dyDescent="0.25">
      <c r="A100" s="563" t="s">
        <v>49</v>
      </c>
      <c r="B100" s="140" t="str">
        <f>IF($K100=1,0,"")</f>
        <v/>
      </c>
      <c r="C100" s="208" t="s">
        <v>861</v>
      </c>
      <c r="D100" s="141" t="str">
        <f>IF(Entries!AE99="","",Entries!AE99)</f>
        <v/>
      </c>
      <c r="E100" s="1"/>
      <c r="F100" s="2"/>
      <c r="G100" s="1"/>
      <c r="H100" s="2"/>
      <c r="I100" s="1"/>
      <c r="J100" s="2"/>
      <c r="K100" s="29"/>
      <c r="L100" s="65" t="str">
        <f>IF(SUM($E100,$G100,$I100)=0,"",SUM($E100,$G100,$I100))</f>
        <v/>
      </c>
      <c r="M100" s="64" t="str">
        <f t="shared" ref="M100" si="20">IF(SUM(F100,H100,J100)&gt;0,SUM(F100,H100,J100),"")</f>
        <v/>
      </c>
      <c r="N100" s="66" t="str">
        <f>IFERROR(_xlfn.RANK.EQ($O100, rank,1) + COUNTIFS(rank, $O100,score, "&gt;" &amp;M100),"")</f>
        <v/>
      </c>
      <c r="O100" s="67" t="str" cm="1">
        <f t="array" ref="O100">_xlfn.IFS(SUM($E100,$G100,$I100)=0,"",$K100=1,"",SUM($E100,$G100,$I100)&gt;0,SUM($E100,$G100,$I100))</f>
        <v/>
      </c>
    </row>
    <row r="101" spans="1:15" x14ac:dyDescent="0.25">
      <c r="A101" s="638"/>
      <c r="B101" s="142"/>
      <c r="C101" s="143"/>
      <c r="D101" s="143"/>
      <c r="E101" s="73"/>
      <c r="F101" s="74"/>
      <c r="G101" s="73"/>
      <c r="H101" s="74"/>
      <c r="I101" s="73"/>
      <c r="J101" s="74"/>
      <c r="K101" s="62"/>
      <c r="L101" s="65"/>
      <c r="M101" s="64"/>
      <c r="N101" s="66"/>
      <c r="O101" s="67"/>
    </row>
    <row r="102" spans="1:15" x14ac:dyDescent="0.25">
      <c r="A102" s="638"/>
      <c r="B102" s="142"/>
      <c r="C102" s="200"/>
      <c r="D102" s="143"/>
      <c r="E102" s="73"/>
      <c r="F102" s="74"/>
      <c r="G102" s="73"/>
      <c r="H102" s="74"/>
      <c r="I102" s="73"/>
      <c r="J102" s="74"/>
      <c r="K102" s="62"/>
      <c r="L102" s="65"/>
      <c r="M102" s="64"/>
      <c r="N102" s="66"/>
      <c r="O102" s="67"/>
    </row>
    <row r="103" spans="1:15" x14ac:dyDescent="0.25">
      <c r="A103" s="638"/>
      <c r="B103" s="142"/>
      <c r="C103" s="143"/>
      <c r="D103" s="143"/>
      <c r="E103" s="73"/>
      <c r="F103" s="74"/>
      <c r="G103" s="73"/>
      <c r="H103" s="74"/>
      <c r="I103" s="73"/>
      <c r="J103" s="74"/>
      <c r="K103" s="62"/>
      <c r="L103" s="65"/>
      <c r="M103" s="64"/>
      <c r="N103" s="66"/>
      <c r="O103" s="67"/>
    </row>
    <row r="104" spans="1:15" x14ac:dyDescent="0.25">
      <c r="A104" s="639" t="s">
        <v>50</v>
      </c>
      <c r="B104" s="77" t="str">
        <f>IF($K104=1,0,"")</f>
        <v/>
      </c>
      <c r="C104" s="196" t="s">
        <v>894</v>
      </c>
      <c r="D104" s="78" t="str">
        <f>IF(Entries!AE103="","",Entries!AE103)</f>
        <v/>
      </c>
      <c r="E104" s="5"/>
      <c r="F104" s="6"/>
      <c r="G104" s="5"/>
      <c r="H104" s="6"/>
      <c r="I104" s="5"/>
      <c r="J104" s="6"/>
      <c r="K104" s="30"/>
      <c r="L104" s="82" t="str">
        <f>IF(SUM($E104,$G104,$I104)=0,"",SUM($E104,$G104,$I104))</f>
        <v/>
      </c>
      <c r="M104" s="83" t="str">
        <f t="shared" ref="M104" si="21">IF(SUM(F104,H104,J104)&gt;0,SUM(F104,H104,J104),"")</f>
        <v/>
      </c>
      <c r="N104" s="84" t="str">
        <f>IFERROR(_xlfn.RANK.EQ($O104, rank,1) + COUNTIFS(rank, $O104,score, "&gt;" &amp;M104),"")</f>
        <v/>
      </c>
      <c r="O104" s="67" t="str" cm="1">
        <f t="array" ref="O104">_xlfn.IFS(SUM($E104,$G104,$I104)=0,"",$K104=1,"",SUM($E104,$G104,$I104)&gt;0,SUM($E104,$G104,$I104))</f>
        <v/>
      </c>
    </row>
    <row r="105" spans="1:15" x14ac:dyDescent="0.25">
      <c r="A105" s="639"/>
      <c r="B105" s="77"/>
      <c r="C105" s="202"/>
      <c r="D105" s="78"/>
      <c r="E105" s="79"/>
      <c r="F105" s="80"/>
      <c r="G105" s="79"/>
      <c r="H105" s="80"/>
      <c r="I105" s="79"/>
      <c r="J105" s="80"/>
      <c r="K105" s="81"/>
      <c r="L105" s="82"/>
      <c r="M105" s="83"/>
      <c r="N105" s="84"/>
      <c r="O105" s="67"/>
    </row>
    <row r="106" spans="1:15" x14ac:dyDescent="0.25">
      <c r="A106" s="639"/>
      <c r="B106" s="77"/>
      <c r="C106" s="202"/>
      <c r="D106" s="78"/>
      <c r="E106" s="79"/>
      <c r="F106" s="80"/>
      <c r="G106" s="79"/>
      <c r="H106" s="80"/>
      <c r="I106" s="79"/>
      <c r="J106" s="80"/>
      <c r="K106" s="81"/>
      <c r="L106" s="82"/>
      <c r="M106" s="83"/>
      <c r="N106" s="84"/>
      <c r="O106" s="67"/>
    </row>
    <row r="107" spans="1:15" x14ac:dyDescent="0.25">
      <c r="A107" s="639"/>
      <c r="B107" s="77"/>
      <c r="C107" s="202"/>
      <c r="D107" s="78"/>
      <c r="E107" s="79"/>
      <c r="F107" s="80"/>
      <c r="G107" s="79"/>
      <c r="H107" s="80"/>
      <c r="I107" s="79"/>
      <c r="J107" s="80"/>
      <c r="K107" s="81"/>
      <c r="L107" s="82"/>
      <c r="M107" s="83"/>
      <c r="N107" s="84"/>
      <c r="O107" s="67"/>
    </row>
    <row r="108" spans="1:15" x14ac:dyDescent="0.25">
      <c r="A108" s="640" t="s">
        <v>51</v>
      </c>
      <c r="B108" s="87" t="str">
        <f>IF($K108=1,0,"")</f>
        <v/>
      </c>
      <c r="C108" s="203" t="s">
        <v>927</v>
      </c>
      <c r="D108" s="88" t="str">
        <f>IF(Entries!AE107="","",Entries!AE107)</f>
        <v/>
      </c>
      <c r="E108" s="7"/>
      <c r="F108" s="8"/>
      <c r="G108" s="7"/>
      <c r="H108" s="8"/>
      <c r="I108" s="7"/>
      <c r="J108" s="8"/>
      <c r="K108" s="31"/>
      <c r="L108" s="92" t="str">
        <f>IF(SUM($E108,$G108,$I108)=0,"",SUM($E108,$G108,$I108))</f>
        <v/>
      </c>
      <c r="M108" s="93" t="str">
        <f>IF(SUM(F108,H108,J108)&gt;0,SUM(F108,H108,J108),"")</f>
        <v/>
      </c>
      <c r="N108" s="94" t="str">
        <f>IFERROR(_xlfn.RANK.EQ($O108, rank,1) + COUNTIFS(rank, $O108,score, "&gt;" &amp;M108),"")</f>
        <v/>
      </c>
      <c r="O108" s="67" t="str" cm="1">
        <f t="array" ref="O108">_xlfn.IFS(SUM($E108,$G108,$I108)=0,"",$K108=1,"",SUM($E108,$G108,$I108)&gt;0,SUM($E108,$G108,$I108))</f>
        <v/>
      </c>
    </row>
    <row r="109" spans="1:15" x14ac:dyDescent="0.25">
      <c r="A109" s="640"/>
      <c r="B109" s="87"/>
      <c r="C109" s="203"/>
      <c r="D109" s="88"/>
      <c r="E109" s="89"/>
      <c r="F109" s="90"/>
      <c r="G109" s="89"/>
      <c r="H109" s="90"/>
      <c r="I109" s="89"/>
      <c r="J109" s="90"/>
      <c r="K109" s="91"/>
      <c r="L109" s="92"/>
      <c r="M109" s="93"/>
      <c r="N109" s="94"/>
      <c r="O109" s="67"/>
    </row>
    <row r="110" spans="1:15" x14ac:dyDescent="0.25">
      <c r="A110" s="640"/>
      <c r="B110" s="87"/>
      <c r="C110" s="203"/>
      <c r="D110" s="88"/>
      <c r="E110" s="89"/>
      <c r="F110" s="90"/>
      <c r="G110" s="89"/>
      <c r="H110" s="90"/>
      <c r="I110" s="89"/>
      <c r="J110" s="90"/>
      <c r="K110" s="91"/>
      <c r="L110" s="92"/>
      <c r="M110" s="93"/>
      <c r="N110" s="94"/>
      <c r="O110" s="67"/>
    </row>
    <row r="111" spans="1:15" x14ac:dyDescent="0.25">
      <c r="A111" s="640"/>
      <c r="B111" s="87"/>
      <c r="C111" s="88"/>
      <c r="D111" s="88"/>
      <c r="E111" s="89"/>
      <c r="F111" s="90"/>
      <c r="G111" s="89"/>
      <c r="H111" s="90"/>
      <c r="I111" s="89"/>
      <c r="J111" s="90"/>
      <c r="K111" s="91"/>
      <c r="L111" s="92"/>
      <c r="M111" s="93"/>
      <c r="N111" s="93"/>
      <c r="O111" s="67"/>
    </row>
    <row r="112" spans="1:15" x14ac:dyDescent="0.25">
      <c r="A112" s="641" t="s">
        <v>52</v>
      </c>
      <c r="B112" s="98" t="str">
        <f>IF($K112=1,0,"")</f>
        <v/>
      </c>
      <c r="C112" s="197" t="s">
        <v>960</v>
      </c>
      <c r="D112" s="99" t="str">
        <f>IF(Entries!AE111="","",Entries!AE111)</f>
        <v/>
      </c>
      <c r="E112" s="9"/>
      <c r="F112" s="10"/>
      <c r="G112" s="9"/>
      <c r="H112" s="10"/>
      <c r="I112" s="9"/>
      <c r="J112" s="10"/>
      <c r="K112" s="32"/>
      <c r="L112" s="103" t="str">
        <f>IF(SUM($E112,$G112,$I112)=0,"",SUM($E112,$G112,$I112))</f>
        <v/>
      </c>
      <c r="M112" s="104" t="str">
        <f t="shared" ref="M112" si="22">IF(SUM(F112,H112,J112)&gt;0,SUM(F112,H112,J112),"")</f>
        <v/>
      </c>
      <c r="N112" s="104" t="str">
        <f>IFERROR(_xlfn.RANK.EQ($O112, rank,1) + COUNTIFS(rank, $O112,score, "&gt;" &amp;M112),"")</f>
        <v/>
      </c>
      <c r="O112" s="67" t="str" cm="1">
        <f t="array" ref="O112">_xlfn.IFS(SUM($E112,$G112,$I112)=0,"",$K112=1,"",SUM($E112,$G112,$I112)&gt;0,SUM($E112,$G112,$I112))</f>
        <v/>
      </c>
    </row>
    <row r="113" spans="1:15" x14ac:dyDescent="0.25">
      <c r="A113" s="641"/>
      <c r="B113" s="98"/>
      <c r="C113" s="204"/>
      <c r="D113" s="99"/>
      <c r="E113" s="100"/>
      <c r="F113" s="101"/>
      <c r="G113" s="100"/>
      <c r="H113" s="101"/>
      <c r="I113" s="100"/>
      <c r="J113" s="101"/>
      <c r="K113" s="102"/>
      <c r="L113" s="103"/>
      <c r="M113" s="104"/>
      <c r="N113" s="104"/>
      <c r="O113" s="67"/>
    </row>
    <row r="114" spans="1:15" x14ac:dyDescent="0.25">
      <c r="A114" s="641"/>
      <c r="B114" s="98"/>
      <c r="C114" s="204"/>
      <c r="D114" s="99"/>
      <c r="E114" s="100"/>
      <c r="F114" s="101"/>
      <c r="G114" s="100"/>
      <c r="H114" s="101"/>
      <c r="I114" s="100"/>
      <c r="J114" s="101"/>
      <c r="K114" s="102"/>
      <c r="L114" s="103"/>
      <c r="M114" s="104"/>
      <c r="N114" s="104"/>
      <c r="O114" s="67"/>
    </row>
    <row r="115" spans="1:15" x14ac:dyDescent="0.25">
      <c r="A115" s="641"/>
      <c r="B115" s="98"/>
      <c r="C115" s="204"/>
      <c r="D115" s="99"/>
      <c r="E115" s="100"/>
      <c r="F115" s="101"/>
      <c r="G115" s="100"/>
      <c r="H115" s="101"/>
      <c r="I115" s="100"/>
      <c r="J115" s="101"/>
      <c r="K115" s="102"/>
      <c r="L115" s="103"/>
      <c r="M115" s="104"/>
      <c r="N115" s="104"/>
      <c r="O115" s="67"/>
    </row>
    <row r="116" spans="1:15" x14ac:dyDescent="0.25">
      <c r="A116" s="634" t="s">
        <v>53</v>
      </c>
      <c r="B116" s="105" t="str">
        <f>IF($K116=1,0,"")</f>
        <v/>
      </c>
      <c r="C116" s="198" t="s">
        <v>993</v>
      </c>
      <c r="D116" s="106" t="str">
        <f>IF(Entries!AE115="","",Entries!AE115)</f>
        <v/>
      </c>
      <c r="E116" s="11"/>
      <c r="F116" s="12"/>
      <c r="G116" s="11"/>
      <c r="H116" s="12"/>
      <c r="I116" s="11"/>
      <c r="J116" s="12"/>
      <c r="K116" s="33"/>
      <c r="L116" s="110" t="str">
        <f>IF(SUM($E116,$G116,$I116)=0,"",SUM($E116,$G116,$I116))</f>
        <v/>
      </c>
      <c r="M116" s="111" t="str">
        <f t="shared" ref="M116" si="23">IF(SUM(F116,H116,J116)&gt;0,SUM(F116,H116,J116),"")</f>
        <v/>
      </c>
      <c r="N116" s="111" t="str">
        <f>IFERROR(_xlfn.RANK.EQ($O116, rank,1) + COUNTIFS(rank, $O116,score, "&gt;" &amp;M116),"")</f>
        <v/>
      </c>
      <c r="O116" s="67" t="str" cm="1">
        <f t="array" ref="O116">_xlfn.IFS(SUM($E116,$G116,$I116)=0,"",$K116=1,"",SUM($E116,$G116,$I116)&gt;0,SUM($E116,$G116,$I116))</f>
        <v/>
      </c>
    </row>
    <row r="117" spans="1:15" x14ac:dyDescent="0.25">
      <c r="A117" s="634"/>
      <c r="B117" s="105"/>
      <c r="C117" s="205"/>
      <c r="D117" s="106"/>
      <c r="E117" s="107"/>
      <c r="F117" s="108"/>
      <c r="G117" s="107"/>
      <c r="H117" s="108"/>
      <c r="I117" s="107"/>
      <c r="J117" s="108"/>
      <c r="K117" s="109"/>
      <c r="L117" s="110"/>
      <c r="M117" s="111"/>
      <c r="N117" s="111"/>
      <c r="O117" s="67"/>
    </row>
    <row r="118" spans="1:15" x14ac:dyDescent="0.25">
      <c r="A118" s="634"/>
      <c r="B118" s="105"/>
      <c r="C118" s="106"/>
      <c r="D118" s="106"/>
      <c r="E118" s="107"/>
      <c r="F118" s="108"/>
      <c r="G118" s="107"/>
      <c r="H118" s="108"/>
      <c r="I118" s="107"/>
      <c r="J118" s="108"/>
      <c r="K118" s="109"/>
      <c r="L118" s="110"/>
      <c r="M118" s="111"/>
      <c r="N118" s="111"/>
      <c r="O118" s="67"/>
    </row>
    <row r="119" spans="1:15" x14ac:dyDescent="0.25">
      <c r="A119" s="634"/>
      <c r="B119" s="105"/>
      <c r="C119" s="198"/>
      <c r="D119" s="106"/>
      <c r="E119" s="107"/>
      <c r="F119" s="108"/>
      <c r="G119" s="107"/>
      <c r="H119" s="108"/>
      <c r="I119" s="107"/>
      <c r="J119" s="108"/>
      <c r="K119" s="109"/>
      <c r="L119" s="110"/>
      <c r="M119" s="111"/>
      <c r="N119" s="111"/>
      <c r="O119" s="67"/>
    </row>
    <row r="120" spans="1:15" x14ac:dyDescent="0.25">
      <c r="A120" s="635" t="s">
        <v>54</v>
      </c>
      <c r="B120" s="112" t="str">
        <f>IF($K120=1,0,"")</f>
        <v/>
      </c>
      <c r="C120" s="113" t="s">
        <v>1026</v>
      </c>
      <c r="D120" s="113" t="str">
        <f>IF(Entries!AE119="","",Entries!AE119)</f>
        <v/>
      </c>
      <c r="E120" s="13"/>
      <c r="F120" s="14"/>
      <c r="G120" s="13"/>
      <c r="H120" s="14"/>
      <c r="I120" s="13"/>
      <c r="J120" s="14"/>
      <c r="K120" s="34"/>
      <c r="L120" s="117" t="str">
        <f>IF(SUM($E120,$G120,$I120)=0,"",SUM($E120,$G120,$I120))</f>
        <v/>
      </c>
      <c r="M120" s="118" t="str">
        <f t="shared" ref="M120" si="24">IF(SUM(F120,H120,J120)&gt;0,SUM(F120,H120,J120),"")</f>
        <v/>
      </c>
      <c r="N120" s="118" t="str">
        <f>IFERROR(_xlfn.RANK.EQ($O120, rank,1) + COUNTIFS(rank, $O120,score, "&gt;" &amp;M120),"")</f>
        <v/>
      </c>
      <c r="O120" s="67" t="str" cm="1">
        <f t="array" ref="O120">_xlfn.IFS(SUM($E120,$G120,$I120)=0,"",$K120=1,"",SUM($E120,$G120,$I120)&gt;0,SUM($E120,$G120,$I120))</f>
        <v/>
      </c>
    </row>
    <row r="121" spans="1:15" x14ac:dyDescent="0.25">
      <c r="A121" s="635"/>
      <c r="B121" s="112"/>
      <c r="C121" s="120"/>
      <c r="D121" s="113"/>
      <c r="E121" s="114"/>
      <c r="F121" s="115"/>
      <c r="G121" s="114"/>
      <c r="H121" s="115"/>
      <c r="I121" s="114"/>
      <c r="J121" s="115"/>
      <c r="K121" s="116"/>
      <c r="L121" s="117"/>
      <c r="M121" s="118"/>
      <c r="N121" s="118"/>
      <c r="O121" s="67"/>
    </row>
    <row r="122" spans="1:15" x14ac:dyDescent="0.25">
      <c r="A122" s="635"/>
      <c r="B122" s="112"/>
      <c r="C122" s="120"/>
      <c r="D122" s="113"/>
      <c r="E122" s="114"/>
      <c r="F122" s="115"/>
      <c r="G122" s="114"/>
      <c r="H122" s="115"/>
      <c r="I122" s="114"/>
      <c r="J122" s="115"/>
      <c r="K122" s="116"/>
      <c r="L122" s="117"/>
      <c r="M122" s="118"/>
      <c r="N122" s="118"/>
      <c r="O122" s="67"/>
    </row>
    <row r="123" spans="1:15" x14ac:dyDescent="0.25">
      <c r="A123" s="534"/>
      <c r="B123" s="119"/>
      <c r="C123" s="120"/>
      <c r="D123" s="120"/>
      <c r="E123" s="121"/>
      <c r="F123" s="122"/>
      <c r="G123" s="121"/>
      <c r="H123" s="122"/>
      <c r="I123" s="121"/>
      <c r="J123" s="122"/>
      <c r="K123" s="123"/>
      <c r="L123" s="117"/>
      <c r="M123" s="118"/>
      <c r="N123" s="118"/>
      <c r="O123" s="67"/>
    </row>
    <row r="124" spans="1:15" x14ac:dyDescent="0.25">
      <c r="A124" s="642" t="s">
        <v>55</v>
      </c>
      <c r="B124" s="397" t="str">
        <f>IF($K124=1,0,"")</f>
        <v/>
      </c>
      <c r="C124" s="206" t="s">
        <v>1059</v>
      </c>
      <c r="D124" s="149" t="str">
        <f>IF(Entries!AE123="","",Entries!AE123)</f>
        <v/>
      </c>
      <c r="E124" s="17"/>
      <c r="F124" s="18"/>
      <c r="G124" s="17"/>
      <c r="H124" s="18"/>
      <c r="I124" s="17"/>
      <c r="J124" s="18"/>
      <c r="K124" s="192"/>
      <c r="L124" s="129" t="str">
        <f>IF(SUM($E124,$G124,$I124)=0,"",SUM($E124,$G124,$I124))</f>
        <v/>
      </c>
      <c r="M124" s="130" t="str">
        <f t="shared" ref="M124" si="25">IF(SUM(F124,H124,J124)&gt;0,SUM(F124,H124,J124),"")</f>
        <v/>
      </c>
      <c r="N124" s="130" t="str">
        <f>IFERROR(_xlfn.RANK.EQ($O124, rank,1) + COUNTIFS(rank, $O124,score, "&gt;" &amp;M124),"")</f>
        <v/>
      </c>
      <c r="O124" s="67"/>
    </row>
    <row r="125" spans="1:15" x14ac:dyDescent="0.25">
      <c r="A125" s="642"/>
      <c r="B125" s="150"/>
      <c r="C125" s="206"/>
      <c r="D125" s="125"/>
      <c r="E125" s="126"/>
      <c r="F125" s="127"/>
      <c r="G125" s="126"/>
      <c r="H125" s="127"/>
      <c r="I125" s="126"/>
      <c r="J125" s="127"/>
      <c r="K125" s="128"/>
      <c r="L125" s="129"/>
      <c r="M125" s="130"/>
      <c r="N125" s="130"/>
      <c r="O125" s="67"/>
    </row>
    <row r="126" spans="1:15" x14ac:dyDescent="0.25">
      <c r="A126" s="642"/>
      <c r="B126" s="150"/>
      <c r="C126" s="206"/>
      <c r="D126" s="125"/>
      <c r="E126" s="126"/>
      <c r="F126" s="127"/>
      <c r="G126" s="126"/>
      <c r="H126" s="127"/>
      <c r="I126" s="126"/>
      <c r="J126" s="127"/>
      <c r="K126" s="128"/>
      <c r="L126" s="129"/>
      <c r="M126" s="130"/>
      <c r="N126" s="130"/>
      <c r="O126" s="67"/>
    </row>
    <row r="127" spans="1:15" x14ac:dyDescent="0.25">
      <c r="A127" s="642"/>
      <c r="B127" s="150"/>
      <c r="C127" s="206"/>
      <c r="D127" s="125"/>
      <c r="E127" s="126"/>
      <c r="F127" s="127"/>
      <c r="G127" s="126"/>
      <c r="H127" s="127"/>
      <c r="I127" s="126"/>
      <c r="J127" s="127"/>
      <c r="K127" s="128"/>
      <c r="L127" s="129"/>
      <c r="M127" s="130"/>
      <c r="N127" s="130"/>
      <c r="O127" s="67"/>
    </row>
    <row r="128" spans="1:15" x14ac:dyDescent="0.25">
      <c r="A128" s="554" t="s">
        <v>56</v>
      </c>
      <c r="B128" s="194" t="str">
        <f>IF($K128=1,0,"")</f>
        <v/>
      </c>
      <c r="C128" s="207" t="s">
        <v>1092</v>
      </c>
      <c r="D128" s="131" t="str">
        <f>IF(Entries!AE127="","",Entries!AE127)</f>
        <v/>
      </c>
      <c r="E128" s="19"/>
      <c r="F128" s="20"/>
      <c r="G128" s="19"/>
      <c r="H128" s="20"/>
      <c r="I128" s="19"/>
      <c r="J128" s="20"/>
      <c r="K128" s="37"/>
      <c r="L128" s="135" t="str">
        <f>IF(SUM($E128,$G128,$I128)=0,"",SUM($E128,$G128,$I128))</f>
        <v/>
      </c>
      <c r="M128" s="133" t="str">
        <f t="shared" ref="M128" si="26">IF(SUM(F128,H128,J128)&gt;0,SUM(F128,H128,J128),"")</f>
        <v/>
      </c>
      <c r="N128" s="133" t="str">
        <f>IFERROR(_xlfn.RANK.EQ($O128, rank,1) + COUNTIFS(rank, $O128,score, "&gt;" &amp;M128),"")</f>
        <v/>
      </c>
      <c r="O128" s="67" t="str" cm="1">
        <f t="array" ref="O128">_xlfn.IFS(SUM($E124,$G124,$I124)=0,"",$K124=1,"",SUM($E124,$G124,$I124)&gt;0,SUM($E124,$G124,$I124))</f>
        <v/>
      </c>
    </row>
    <row r="129" spans="1:15" x14ac:dyDescent="0.25">
      <c r="A129" s="637"/>
      <c r="B129" s="136"/>
      <c r="C129" s="137"/>
      <c r="D129" s="137"/>
      <c r="E129" s="138"/>
      <c r="F129" s="139"/>
      <c r="G129" s="138"/>
      <c r="H129" s="139"/>
      <c r="I129" s="138"/>
      <c r="J129" s="139"/>
      <c r="K129" s="134"/>
      <c r="L129" s="135"/>
      <c r="M129" s="133"/>
      <c r="N129" s="133"/>
      <c r="O129" s="67"/>
    </row>
    <row r="130" spans="1:15" x14ac:dyDescent="0.25">
      <c r="A130" s="637"/>
      <c r="B130" s="136"/>
      <c r="C130" s="199"/>
      <c r="D130" s="137"/>
      <c r="E130" s="138"/>
      <c r="F130" s="139"/>
      <c r="G130" s="138"/>
      <c r="H130" s="139"/>
      <c r="I130" s="138"/>
      <c r="J130" s="139"/>
      <c r="K130" s="134"/>
      <c r="L130" s="135"/>
      <c r="M130" s="133"/>
      <c r="N130" s="133"/>
      <c r="O130" s="67"/>
    </row>
    <row r="131" spans="1:15" x14ac:dyDescent="0.25">
      <c r="A131" s="637"/>
      <c r="B131" s="136"/>
      <c r="C131" s="137"/>
      <c r="D131" s="137"/>
      <c r="E131" s="138"/>
      <c r="F131" s="139"/>
      <c r="G131" s="138"/>
      <c r="H131" s="139"/>
      <c r="I131" s="138"/>
      <c r="J131" s="139"/>
      <c r="K131" s="134"/>
      <c r="L131" s="135"/>
      <c r="M131" s="133"/>
      <c r="N131" s="133"/>
      <c r="O131" s="67"/>
    </row>
  </sheetData>
  <sheetProtection algorithmName="SHA-512" hashValue="VExutEK7VrNu1ay9gYWqHUE0Z4lMvnH5dtM33vJxLeBkWfn9ABte1/YEJezpq7B6Ki5I/ltYmNzKprvSUU0x+w==" saltValue="0CZYnxIfLCFrJVgZU3Ktew==" spinCount="100000" sheet="1" objects="1" scenarios="1"/>
  <mergeCells count="37">
    <mergeCell ref="A128:A131"/>
    <mergeCell ref="A104:A107"/>
    <mergeCell ref="A108:A111"/>
    <mergeCell ref="A112:A115"/>
    <mergeCell ref="A116:A119"/>
    <mergeCell ref="A120:A123"/>
    <mergeCell ref="A124:A127"/>
    <mergeCell ref="A100:A103"/>
    <mergeCell ref="A56:A59"/>
    <mergeCell ref="A60:A63"/>
    <mergeCell ref="A64:A67"/>
    <mergeCell ref="A68:A71"/>
    <mergeCell ref="A72:A75"/>
    <mergeCell ref="A76:A79"/>
    <mergeCell ref="A80:A83"/>
    <mergeCell ref="A84:A87"/>
    <mergeCell ref="A88:A91"/>
    <mergeCell ref="A92:A95"/>
    <mergeCell ref="A96:A99"/>
    <mergeCell ref="A52:A55"/>
    <mergeCell ref="A12:A15"/>
    <mergeCell ref="Q14:Z18"/>
    <mergeCell ref="A16:A19"/>
    <mergeCell ref="A20:A23"/>
    <mergeCell ref="A24:A27"/>
    <mergeCell ref="A28:A31"/>
    <mergeCell ref="A32:A35"/>
    <mergeCell ref="A36:A39"/>
    <mergeCell ref="A40:A43"/>
    <mergeCell ref="A44:A47"/>
    <mergeCell ref="A48:A51"/>
    <mergeCell ref="A8:A11"/>
    <mergeCell ref="E2:F2"/>
    <mergeCell ref="G2:H2"/>
    <mergeCell ref="I2:J2"/>
    <mergeCell ref="L2:M2"/>
    <mergeCell ref="A4:A7"/>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F4:F131 H4:H131 J4:J131" xr:uid="{31C796F5-43D5-4FA1-937A-5D8B386BAA13}">
      <formula1>0</formula1>
      <formula2>total_score_play</formula2>
    </dataValidation>
    <dataValidation type="whole" allowBlank="1" showInputMessage="1" showErrorMessage="1" sqref="I4:I131 G4:G131 E4:E131" xr:uid="{000352BC-6F5C-491C-9D37-AE7324B8776F}">
      <formula1>1</formula1>
      <formula2>total_rank_play</formula2>
    </dataValidation>
    <dataValidation type="list" allowBlank="1" showInputMessage="1" showErrorMessage="1" sqref="K4:K131" xr:uid="{D03E5D55-4ED6-4677-A65C-D55DAFEC9F65}">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4264D7FE-805D-426C-974A-3FB5F97EA21B}">
            <x14:iconSet iconSet="3Symbols2"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00033-E105-4990-A786-C246A310E624}">
  <sheetPr>
    <tabColor theme="2"/>
  </sheetPr>
  <dimension ref="A2:AB131"/>
  <sheetViews>
    <sheetView showGridLines="0" showRowColHeaders="0" topLeftCell="A2" zoomScale="140" zoomScaleNormal="140" workbookViewId="0">
      <pane ySplit="2" topLeftCell="A4" activePane="bottomLeft" state="frozen"/>
      <selection activeCell="A2" sqref="A2"/>
      <selection pane="bottomLeft" activeCell="B4" sqref="B4"/>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28" width="5.125" customWidth="1"/>
    <col min="29" max="16384" width="8.625" hidden="1"/>
  </cols>
  <sheetData>
    <row r="2" spans="1:26" x14ac:dyDescent="0.25">
      <c r="A2" s="46"/>
      <c r="B2" s="47"/>
      <c r="C2" s="46"/>
      <c r="D2" s="48"/>
      <c r="E2" s="629" t="s">
        <v>1141</v>
      </c>
      <c r="F2" s="628"/>
      <c r="G2" s="627" t="s">
        <v>1142</v>
      </c>
      <c r="H2" s="628"/>
      <c r="I2" s="627" t="s">
        <v>1143</v>
      </c>
      <c r="J2" s="628"/>
      <c r="K2" s="49" t="s">
        <v>1139</v>
      </c>
      <c r="L2" s="627" t="s">
        <v>1130</v>
      </c>
      <c r="M2" s="628"/>
      <c r="N2" s="50"/>
    </row>
    <row r="3" spans="1:26" ht="16.350000000000001" customHeight="1" thickBot="1" x14ac:dyDescent="0.3">
      <c r="A3" s="51"/>
      <c r="B3" s="52"/>
      <c r="C3" s="187" t="s">
        <v>62</v>
      </c>
      <c r="D3" s="53" t="s">
        <v>24</v>
      </c>
      <c r="E3" s="60" t="s">
        <v>1131</v>
      </c>
      <c r="F3" s="55" t="s">
        <v>1144</v>
      </c>
      <c r="G3" s="54" t="s">
        <v>1131</v>
      </c>
      <c r="H3" s="55" t="s">
        <v>1144</v>
      </c>
      <c r="I3" s="54" t="s">
        <v>1131</v>
      </c>
      <c r="J3" s="55" t="s">
        <v>1144</v>
      </c>
      <c r="K3" s="56" t="s">
        <v>1145</v>
      </c>
      <c r="L3" s="54" t="s">
        <v>1131</v>
      </c>
      <c r="M3" s="55" t="s">
        <v>1144</v>
      </c>
      <c r="N3" s="57" t="s">
        <v>1135</v>
      </c>
    </row>
    <row r="4" spans="1:26" x14ac:dyDescent="0.25">
      <c r="A4" s="489" t="s">
        <v>25</v>
      </c>
      <c r="B4" s="61" t="str" cm="1">
        <f t="array" ref="B4">IFERROR(_xlfn.IFS(M4="","",K4&gt;=1,0,OR(N4/COUNT(place_costume)&lt;=percentage_superior,N4&lt;=5),1),"")</f>
        <v/>
      </c>
      <c r="C4" s="62" t="s">
        <v>70</v>
      </c>
      <c r="D4" s="62" t="str">
        <f>IF(Entries!AH3="","",Entries!AH3)</f>
        <v/>
      </c>
      <c r="E4" s="1"/>
      <c r="F4" s="2"/>
      <c r="G4" s="1"/>
      <c r="H4" s="2"/>
      <c r="I4" s="1"/>
      <c r="J4" s="2"/>
      <c r="K4" s="42"/>
      <c r="L4" s="63" t="str" cm="1">
        <f t="array" ref="L4">_xlfn.IFS(SUM($E4,$G4,$I4)=0,"",$K4&gt;=time_violations,"",SUM($E4,$G4,$I4)&gt;0,SUM($E4,$G4,$I4))</f>
        <v/>
      </c>
      <c r="M4" s="64" t="str">
        <f>IF(SUM(F4,H4,J4)&gt;0,SUM(F4,H4,J4),"")</f>
        <v/>
      </c>
      <c r="N4" s="66" t="str">
        <f>IFERROR(_xlfn.RANK.EQ($L4, rank,1) + COUNTIFS(rank, $L4,score, "&gt;" &amp;M4),"")</f>
        <v/>
      </c>
    </row>
    <row r="5" spans="1:26" x14ac:dyDescent="0.25">
      <c r="A5" s="490"/>
      <c r="B5" s="71" t="str" cm="1">
        <f t="array" ref="B5">IFERROR(_xlfn.IFS(M5="","",K5&gt;=1,0,OR(N5/COUNT(place_costume)&lt;=percentage_superior,N5&lt;=5),1),"")</f>
        <v/>
      </c>
      <c r="C5" s="72" t="s">
        <v>78</v>
      </c>
      <c r="D5" s="62" t="str">
        <f>IF(Entries!AH4="","",Entries!AH4)</f>
        <v/>
      </c>
      <c r="E5" s="3"/>
      <c r="F5" s="4"/>
      <c r="G5" s="3"/>
      <c r="H5" s="4"/>
      <c r="I5" s="3"/>
      <c r="J5" s="4"/>
      <c r="K5" s="29"/>
      <c r="L5" s="63" t="str" cm="1">
        <f t="array" ref="L5">_xlfn.IFS(SUM($E5,$G5,$I5)=0,"",$K5&gt;=time_violations,"",SUM($E5,$G5,$I5)&gt;0,SUM($E5,$G5,$I5))</f>
        <v/>
      </c>
      <c r="M5" s="64" t="str">
        <f t="shared" ref="M5:M39" si="0">IF(SUM(F5,H5,J5)&gt;0,SUM(F5,H5,J5),"")</f>
        <v/>
      </c>
      <c r="N5" s="66" t="str">
        <f t="shared" ref="N5" si="1">IFERROR(_xlfn.RANK.EQ($L5, rank,1) + COUNTIFS(rank, $L5,score, "&gt;" &amp;M5),"")</f>
        <v/>
      </c>
    </row>
    <row r="6" spans="1:26" x14ac:dyDescent="0.25">
      <c r="A6" s="490"/>
      <c r="B6" s="71" t="str" cm="1">
        <f t="array" ref="B6">IFERROR(_xlfn.IFS(M6="","",K6&gt;=1,0,OR(N6/COUNT(place_costume)&lt;=percentage_superior,N6&lt;=5),1),"")</f>
        <v/>
      </c>
      <c r="C6" s="72" t="s">
        <v>86</v>
      </c>
      <c r="D6" s="62" t="str">
        <f>IF(Entries!AH5="","",Entries!AH5)</f>
        <v/>
      </c>
      <c r="E6" s="3"/>
      <c r="F6" s="4"/>
      <c r="G6" s="3"/>
      <c r="H6" s="4"/>
      <c r="I6" s="3"/>
      <c r="J6" s="4"/>
      <c r="K6" s="29"/>
      <c r="L6" s="63" t="str" cm="1">
        <f t="array" ref="L6">_xlfn.IFS(SUM($E6,$G6,$I6)=0,"",$K6&gt;=time_violations,"",SUM($E6,$G6,$I6)&gt;0,SUM($E6,$G6,$I6))</f>
        <v/>
      </c>
      <c r="M6" s="64" t="str">
        <f t="shared" si="0"/>
        <v/>
      </c>
      <c r="N6" s="66" t="str">
        <f t="shared" ref="N6" si="2">IFERROR(_xlfn.RANK.EQ($L6, rank,1) + COUNTIFS(rank, $L6,score, "&gt;" &amp;M6),"")</f>
        <v/>
      </c>
    </row>
    <row r="7" spans="1:26" x14ac:dyDescent="0.25">
      <c r="A7" s="491"/>
      <c r="B7" s="71" t="str" cm="1">
        <f t="array" ref="B7">IFERROR(_xlfn.IFS(M7="","",K7&gt;=1,0,OR(N7/COUNT(place_costume)&lt;=percentage_superior,N7&lt;=5),1),"")</f>
        <v/>
      </c>
      <c r="C7" s="72" t="s">
        <v>94</v>
      </c>
      <c r="D7" s="62" t="str">
        <f>IF(Entries!AH6="","",Entries!AH6)</f>
        <v/>
      </c>
      <c r="E7" s="3"/>
      <c r="F7" s="4"/>
      <c r="G7" s="3"/>
      <c r="H7" s="4"/>
      <c r="I7" s="3"/>
      <c r="J7" s="4"/>
      <c r="K7" s="29"/>
      <c r="L7" s="63" t="str" cm="1">
        <f t="array" ref="L7">_xlfn.IFS(SUM($E7,$G7,$I7)=0,"",$K7&gt;=time_violations,"",SUM($E7,$G7,$I7)&gt;0,SUM($E7,$G7,$I7))</f>
        <v/>
      </c>
      <c r="M7" s="64" t="str">
        <f t="shared" si="0"/>
        <v/>
      </c>
      <c r="N7" s="66" t="str">
        <f t="shared" ref="N7" si="3">IFERROR(_xlfn.RANK.EQ($L7, rank,1) + COUNTIFS(rank, $L7,score, "&gt;" &amp;M7),"")</f>
        <v/>
      </c>
    </row>
    <row r="8" spans="1:26" x14ac:dyDescent="0.25">
      <c r="A8" s="639" t="s">
        <v>26</v>
      </c>
      <c r="B8" s="77" t="str" cm="1">
        <f t="array" ref="B8">IFERROR(_xlfn.IFS(M8="","",K8&gt;=1,0,OR(N8/COUNT(place_costume)&lt;=percentage_superior,N8&lt;=5),1),"")</f>
        <v/>
      </c>
      <c r="C8" s="78" t="s">
        <v>103</v>
      </c>
      <c r="D8" s="78" t="str">
        <f>IF(Entries!AH7="","",Entries!AH7)</f>
        <v/>
      </c>
      <c r="E8" s="5"/>
      <c r="F8" s="6"/>
      <c r="G8" s="5"/>
      <c r="H8" s="6"/>
      <c r="I8" s="5"/>
      <c r="J8" s="6"/>
      <c r="K8" s="30"/>
      <c r="L8" s="152" t="str" cm="1">
        <f t="array" ref="L8">_xlfn.IFS(SUM($E8,$G8,$I8)=0,"",$K8&gt;=time_violations,"",SUM($E8,$G8,$I8)&gt;0,SUM($E8,$G8,$I8))</f>
        <v/>
      </c>
      <c r="M8" s="83" t="str">
        <f t="shared" si="0"/>
        <v/>
      </c>
      <c r="N8" s="84" t="str">
        <f t="shared" ref="N8" si="4">IFERROR(_xlfn.RANK.EQ($L8, rank,1) + COUNTIFS(rank, $L8,score, "&gt;" &amp;M8),"")</f>
        <v/>
      </c>
    </row>
    <row r="9" spans="1:26" x14ac:dyDescent="0.25">
      <c r="A9" s="639"/>
      <c r="B9" s="77" t="str" cm="1">
        <f t="array" ref="B9">IFERROR(_xlfn.IFS(M9="","",K9&gt;=1,0,OR(N9/COUNT(place_costume)&lt;=percentage_superior,N9&lt;=5),1),"")</f>
        <v/>
      </c>
      <c r="C9" s="78" t="s">
        <v>111</v>
      </c>
      <c r="D9" s="78" t="str">
        <f>IF(Entries!AH8="","",Entries!AH8)</f>
        <v/>
      </c>
      <c r="E9" s="5"/>
      <c r="F9" s="6"/>
      <c r="G9" s="5"/>
      <c r="H9" s="6"/>
      <c r="I9" s="5"/>
      <c r="J9" s="6"/>
      <c r="K9" s="30"/>
      <c r="L9" s="152" t="str" cm="1">
        <f t="array" ref="L9">_xlfn.IFS(SUM($E9,$G9,$I9)=0,"",$K9&gt;=time_violations,"",SUM($E9,$G9,$I9)&gt;0,SUM($E9,$G9,$I9))</f>
        <v/>
      </c>
      <c r="M9" s="83" t="str">
        <f t="shared" si="0"/>
        <v/>
      </c>
      <c r="N9" s="84" t="str">
        <f t="shared" ref="N9" si="5">IFERROR(_xlfn.RANK.EQ($L9, rank,1) + COUNTIFS(rank, $L9,score, "&gt;" &amp;M9),"")</f>
        <v/>
      </c>
    </row>
    <row r="10" spans="1:26" x14ac:dyDescent="0.25">
      <c r="A10" s="639"/>
      <c r="B10" s="77" t="str" cm="1">
        <f t="array" ref="B10">IFERROR(_xlfn.IFS(M10="","",K10&gt;=1,0,OR(N10/COUNT(place_costume)&lt;=percentage_superior,N10&lt;=5),1),"")</f>
        <v/>
      </c>
      <c r="C10" s="78" t="s">
        <v>119</v>
      </c>
      <c r="D10" s="78" t="str">
        <f>IF(Entries!AH9="","",Entries!AH9)</f>
        <v/>
      </c>
      <c r="E10" s="5"/>
      <c r="F10" s="6"/>
      <c r="G10" s="5"/>
      <c r="H10" s="6"/>
      <c r="I10" s="5"/>
      <c r="J10" s="6"/>
      <c r="K10" s="30"/>
      <c r="L10" s="152" t="str" cm="1">
        <f t="array" ref="L10">_xlfn.IFS(SUM($E10,$G10,$I10)=0,"",$K10&gt;=time_violations,"",SUM($E10,$G10,$I10)&gt;0,SUM($E10,$G10,$I10))</f>
        <v/>
      </c>
      <c r="M10" s="83" t="str">
        <f t="shared" si="0"/>
        <v/>
      </c>
      <c r="N10" s="84" t="str">
        <f t="shared" ref="N10" si="6">IFERROR(_xlfn.RANK.EQ($L10, rank,1) + COUNTIFS(rank, $L10,score, "&gt;" &amp;M10),"")</f>
        <v/>
      </c>
    </row>
    <row r="11" spans="1:26" x14ac:dyDescent="0.25">
      <c r="A11" s="639"/>
      <c r="B11" s="77" t="str" cm="1">
        <f t="array" ref="B11">IFERROR(_xlfn.IFS(M11="","",K11&gt;=1,0,OR(N11/COUNT(place_costume)&lt;=percentage_superior,N11&lt;=5),1),"")</f>
        <v/>
      </c>
      <c r="C11" s="78" t="s">
        <v>127</v>
      </c>
      <c r="D11" s="78" t="str">
        <f>IF(Entries!AH10="","",Entries!AH10)</f>
        <v/>
      </c>
      <c r="E11" s="5"/>
      <c r="F11" s="6"/>
      <c r="G11" s="5"/>
      <c r="H11" s="6"/>
      <c r="I11" s="5"/>
      <c r="J11" s="6"/>
      <c r="K11" s="30"/>
      <c r="L11" s="152" t="str" cm="1">
        <f t="array" ref="L11">_xlfn.IFS(SUM($E11,$G11,$I11)=0,"",$K11&gt;=time_violations,"",SUM($E11,$G11,$I11)&gt;0,SUM($E11,$G11,$I11))</f>
        <v/>
      </c>
      <c r="M11" s="83" t="str">
        <f t="shared" si="0"/>
        <v/>
      </c>
      <c r="N11" s="84" t="str">
        <f t="shared" ref="N11" si="7">IFERROR(_xlfn.RANK.EQ($L11, rank,1) + COUNTIFS(rank, $L11,score, "&gt;" &amp;M11),"")</f>
        <v/>
      </c>
    </row>
    <row r="12" spans="1:26" x14ac:dyDescent="0.25">
      <c r="A12" s="640" t="s">
        <v>27</v>
      </c>
      <c r="B12" s="87" t="str" cm="1">
        <f t="array" ref="B12">IFERROR(_xlfn.IFS(M12="","",K12&gt;=1,0,OR(N12/COUNT(place_costume)&lt;=percentage_superior,N12&lt;=5),1),"")</f>
        <v/>
      </c>
      <c r="C12" s="88" t="s">
        <v>136</v>
      </c>
      <c r="D12" s="88" t="str">
        <f>IF(Entries!AH11="","",Entries!AH11)</f>
        <v/>
      </c>
      <c r="E12" s="7"/>
      <c r="F12" s="8"/>
      <c r="G12" s="7"/>
      <c r="H12" s="8"/>
      <c r="I12" s="7"/>
      <c r="J12" s="8"/>
      <c r="K12" s="31"/>
      <c r="L12" s="153" t="str" cm="1">
        <f t="array" ref="L12">_xlfn.IFS(SUM($E12,$G12,$I12)=0,"",$K12&gt;=time_violations,"",SUM($E12,$G12,$I12)&gt;0,SUM($E12,$G12,$I12))</f>
        <v/>
      </c>
      <c r="M12" s="93" t="str">
        <f t="shared" si="0"/>
        <v/>
      </c>
      <c r="N12" s="94" t="str">
        <f t="shared" ref="N12" si="8">IFERROR(_xlfn.RANK.EQ($L12, rank,1) + COUNTIFS(rank, $L12,score, "&gt;" &amp;M12),"")</f>
        <v/>
      </c>
      <c r="O12" s="67" t="str">
        <f>IFERROR(SMALL(place,ROWS(#REF!)),"empty")</f>
        <v>empty</v>
      </c>
    </row>
    <row r="13" spans="1:26" x14ac:dyDescent="0.25">
      <c r="A13" s="640"/>
      <c r="B13" s="87" t="str" cm="1">
        <f t="array" ref="B13">IFERROR(_xlfn.IFS(M13="","",K13&gt;=1,0,OR(N13/COUNT(place_costume)&lt;=percentage_superior,N13&lt;=5),1),"")</f>
        <v/>
      </c>
      <c r="C13" s="88" t="s">
        <v>144</v>
      </c>
      <c r="D13" s="88" t="str">
        <f>IF(Entries!AH12="","",Entries!AH12)</f>
        <v/>
      </c>
      <c r="E13" s="7"/>
      <c r="F13" s="8"/>
      <c r="G13" s="7"/>
      <c r="H13" s="8"/>
      <c r="I13" s="7"/>
      <c r="J13" s="8"/>
      <c r="K13" s="31"/>
      <c r="L13" s="153" t="str" cm="1">
        <f t="array" ref="L13">_xlfn.IFS(SUM($E13,$G13,$I13)=0,"",$K13&gt;=time_violations,"",SUM($E13,$G13,$I13)&gt;0,SUM($E13,$G13,$I13))</f>
        <v/>
      </c>
      <c r="M13" s="93" t="str">
        <f t="shared" si="0"/>
        <v/>
      </c>
      <c r="N13" s="94" t="str">
        <f t="shared" ref="N13" si="9">IFERROR(_xlfn.RANK.EQ($L13, rank,1) + COUNTIFS(rank, $L13,score, "&gt;" &amp;M13),"")</f>
        <v/>
      </c>
      <c r="O13" s="97"/>
    </row>
    <row r="14" spans="1:26" x14ac:dyDescent="0.25">
      <c r="A14" s="640"/>
      <c r="B14" s="87" t="str" cm="1">
        <f t="array" ref="B14">IFERROR(_xlfn.IFS(M14="","",K14&gt;=1,0,OR(N14/COUNT(place_costume)&lt;=percentage_superior,N14&lt;=5),1),"")</f>
        <v/>
      </c>
      <c r="C14" s="88" t="s">
        <v>152</v>
      </c>
      <c r="D14" s="88" t="str">
        <f>IF(Entries!AH13="","",Entries!AH13)</f>
        <v/>
      </c>
      <c r="E14" s="7"/>
      <c r="F14" s="8"/>
      <c r="G14" s="7"/>
      <c r="H14" s="8"/>
      <c r="I14" s="7"/>
      <c r="J14" s="8"/>
      <c r="K14" s="31"/>
      <c r="L14" s="153" t="str" cm="1">
        <f t="array" ref="L14">_xlfn.IFS(SUM($E14,$G14,$I14)=0,"",$K14&gt;=time_violations,"",SUM($E14,$G14,$I14)&gt;0,SUM($E14,$G14,$I14))</f>
        <v/>
      </c>
      <c r="M14" s="93" t="str">
        <f t="shared" si="0"/>
        <v/>
      </c>
      <c r="N14" s="94" t="str">
        <f t="shared" ref="N14" si="10">IFERROR(_xlfn.RANK.EQ($L14, rank,1) + COUNTIFS(rank, $L14,score, "&gt;" &amp;M14),"")</f>
        <v/>
      </c>
      <c r="O14" s="97"/>
      <c r="Q14" s="630" t="s">
        <v>1125</v>
      </c>
      <c r="R14" s="630"/>
      <c r="S14" s="630"/>
      <c r="T14" s="630"/>
      <c r="U14" s="630"/>
      <c r="V14" s="630"/>
      <c r="W14" s="630"/>
      <c r="X14" s="630"/>
      <c r="Y14" s="630"/>
      <c r="Z14" s="630"/>
    </row>
    <row r="15" spans="1:26" x14ac:dyDescent="0.25">
      <c r="A15" s="640"/>
      <c r="B15" s="87" t="str" cm="1">
        <f t="array" ref="B15">IFERROR(_xlfn.IFS(M15="","",K15&gt;=1,0,OR(N15/COUNT(place_costume)&lt;=percentage_superior,N15&lt;=5),1),"")</f>
        <v/>
      </c>
      <c r="C15" s="88" t="s">
        <v>160</v>
      </c>
      <c r="D15" s="88" t="str">
        <f>IF(Entries!AH14="","",Entries!AH14)</f>
        <v/>
      </c>
      <c r="E15" s="7"/>
      <c r="F15" s="8"/>
      <c r="G15" s="7"/>
      <c r="H15" s="8"/>
      <c r="I15" s="7"/>
      <c r="J15" s="8"/>
      <c r="K15" s="31"/>
      <c r="L15" s="153" t="str" cm="1">
        <f t="array" ref="L15">_xlfn.IFS(SUM($E15,$G15,$I15)=0,"",$K15&gt;=time_violations,"",SUM($E15,$G15,$I15)&gt;0,SUM($E15,$G15,$I15))</f>
        <v/>
      </c>
      <c r="M15" s="93" t="str">
        <f t="shared" si="0"/>
        <v/>
      </c>
      <c r="N15" s="93" t="str">
        <f t="shared" ref="N15" si="11">IFERROR(_xlfn.RANK.EQ($L15, rank,1) + COUNTIFS(rank, $L15,score, "&gt;" &amp;M15),"")</f>
        <v/>
      </c>
      <c r="O15" s="97"/>
      <c r="Q15" s="630"/>
      <c r="R15" s="630"/>
      <c r="S15" s="630"/>
      <c r="T15" s="630"/>
      <c r="U15" s="630"/>
      <c r="V15" s="630"/>
      <c r="W15" s="630"/>
      <c r="X15" s="630"/>
      <c r="Y15" s="630"/>
      <c r="Z15" s="630"/>
    </row>
    <row r="16" spans="1:26" x14ac:dyDescent="0.25">
      <c r="A16" s="641" t="s">
        <v>28</v>
      </c>
      <c r="B16" s="98" t="str" cm="1">
        <f t="array" ref="B16">IFERROR(_xlfn.IFS(M16="","",K16&gt;=1,0,OR(N16/COUNT(place_costume)&lt;=percentage_superior,N16&lt;=5),1),"")</f>
        <v/>
      </c>
      <c r="C16" s="99" t="s">
        <v>169</v>
      </c>
      <c r="D16" s="99" t="str">
        <f>IF(Entries!AH15="","",Entries!AH15)</f>
        <v/>
      </c>
      <c r="E16" s="9"/>
      <c r="F16" s="10"/>
      <c r="G16" s="9"/>
      <c r="H16" s="10"/>
      <c r="I16" s="9"/>
      <c r="J16" s="10"/>
      <c r="K16" s="32"/>
      <c r="L16" s="154" t="str" cm="1">
        <f t="array" ref="L16">_xlfn.IFS(SUM($E16,$G16,$I16)=0,"",$K16&gt;=time_violations,"",SUM($E16,$G16,$I16)&gt;0,SUM($E16,$G16,$I16))</f>
        <v/>
      </c>
      <c r="M16" s="104" t="str">
        <f t="shared" si="0"/>
        <v/>
      </c>
      <c r="N16" s="104" t="str">
        <f t="shared" ref="N16" si="12">IFERROR(_xlfn.RANK.EQ($L16, rank,1) + COUNTIFS(rank, $L16,score, "&gt;" &amp;M16),"")</f>
        <v/>
      </c>
      <c r="O16" s="97"/>
      <c r="Q16" s="630"/>
      <c r="R16" s="630"/>
      <c r="S16" s="630"/>
      <c r="T16" s="630"/>
      <c r="U16" s="630"/>
      <c r="V16" s="630"/>
      <c r="W16" s="630"/>
      <c r="X16" s="630"/>
      <c r="Y16" s="630"/>
      <c r="Z16" s="630"/>
    </row>
    <row r="17" spans="1:26" x14ac:dyDescent="0.25">
      <c r="A17" s="641"/>
      <c r="B17" s="98" t="str" cm="1">
        <f t="array" ref="B17">IFERROR(_xlfn.IFS(M17="","",K17&gt;=1,0,OR(N17/COUNT(place_costume)&lt;=percentage_superior,N17&lt;=5),1),"")</f>
        <v/>
      </c>
      <c r="C17" s="99" t="s">
        <v>177</v>
      </c>
      <c r="D17" s="99" t="str">
        <f>IF(Entries!AH16="","",Entries!AH16)</f>
        <v/>
      </c>
      <c r="E17" s="9"/>
      <c r="F17" s="10"/>
      <c r="G17" s="9"/>
      <c r="H17" s="10"/>
      <c r="I17" s="9"/>
      <c r="J17" s="10"/>
      <c r="K17" s="32"/>
      <c r="L17" s="154" t="str" cm="1">
        <f t="array" ref="L17">_xlfn.IFS(SUM($E17,$G17,$I17)=0,"",$K17&gt;=time_violations,"",SUM($E17,$G17,$I17)&gt;0,SUM($E17,$G17,$I17))</f>
        <v/>
      </c>
      <c r="M17" s="104" t="str">
        <f t="shared" si="0"/>
        <v/>
      </c>
      <c r="N17" s="104" t="str">
        <f t="shared" ref="N17" si="13">IFERROR(_xlfn.RANK.EQ($L17, rank,1) + COUNTIFS(rank, $L17,score, "&gt;" &amp;M17),"")</f>
        <v/>
      </c>
      <c r="O17" s="97"/>
      <c r="Q17" s="630"/>
      <c r="R17" s="630"/>
      <c r="S17" s="630"/>
      <c r="T17" s="630"/>
      <c r="U17" s="630"/>
      <c r="V17" s="630"/>
      <c r="W17" s="630"/>
      <c r="X17" s="630"/>
      <c r="Y17" s="630"/>
      <c r="Z17" s="630"/>
    </row>
    <row r="18" spans="1:26" x14ac:dyDescent="0.25">
      <c r="A18" s="641"/>
      <c r="B18" s="98" t="str" cm="1">
        <f t="array" ref="B18">IFERROR(_xlfn.IFS(M18="","",K18&gt;=1,0,OR(N18/COUNT(place_costume)&lt;=percentage_superior,N18&lt;=5),1),"")</f>
        <v/>
      </c>
      <c r="C18" s="99" t="s">
        <v>185</v>
      </c>
      <c r="D18" s="99" t="str">
        <f>IF(Entries!AH17="","",Entries!AH17)</f>
        <v/>
      </c>
      <c r="E18" s="9"/>
      <c r="F18" s="10"/>
      <c r="G18" s="9"/>
      <c r="H18" s="10"/>
      <c r="I18" s="9"/>
      <c r="J18" s="10"/>
      <c r="K18" s="32"/>
      <c r="L18" s="154" t="str" cm="1">
        <f t="array" ref="L18">_xlfn.IFS(SUM($E18,$G18,$I18)=0,"",$K18&gt;=time_violations,"",SUM($E18,$G18,$I18)&gt;0,SUM($E18,$G18,$I18))</f>
        <v/>
      </c>
      <c r="M18" s="104" t="str">
        <f t="shared" si="0"/>
        <v/>
      </c>
      <c r="N18" s="104" t="str">
        <f t="shared" ref="N18" si="14">IFERROR(_xlfn.RANK.EQ($L18, rank,1) + COUNTIFS(rank, $L18,score, "&gt;" &amp;M18),"")</f>
        <v/>
      </c>
      <c r="O18" s="97"/>
      <c r="Q18" s="630"/>
      <c r="R18" s="630"/>
      <c r="S18" s="630"/>
      <c r="T18" s="630"/>
      <c r="U18" s="630"/>
      <c r="V18" s="630"/>
      <c r="W18" s="630"/>
      <c r="X18" s="630"/>
      <c r="Y18" s="630"/>
      <c r="Z18" s="630"/>
    </row>
    <row r="19" spans="1:26" x14ac:dyDescent="0.25">
      <c r="A19" s="641"/>
      <c r="B19" s="98" t="str" cm="1">
        <f t="array" ref="B19">IFERROR(_xlfn.IFS(M19="","",K19&gt;=1,0,OR(N19/COUNT(place_costume)&lt;=percentage_superior,N19&lt;=5),1),"")</f>
        <v/>
      </c>
      <c r="C19" s="99" t="s">
        <v>193</v>
      </c>
      <c r="D19" s="99" t="str">
        <f>IF(Entries!AH18="","",Entries!AH18)</f>
        <v/>
      </c>
      <c r="E19" s="9"/>
      <c r="F19" s="10"/>
      <c r="G19" s="9"/>
      <c r="H19" s="10"/>
      <c r="I19" s="9"/>
      <c r="J19" s="10"/>
      <c r="K19" s="32"/>
      <c r="L19" s="154" t="str" cm="1">
        <f t="array" ref="L19">_xlfn.IFS(SUM($E19,$G19,$I19)=0,"",$K19&gt;=time_violations,"",SUM($E19,$G19,$I19)&gt;0,SUM($E19,$G19,$I19))</f>
        <v/>
      </c>
      <c r="M19" s="104" t="str">
        <f t="shared" si="0"/>
        <v/>
      </c>
      <c r="N19" s="104" t="str">
        <f t="shared" ref="N19" si="15">IFERROR(_xlfn.RANK.EQ($L19, rank,1) + COUNTIFS(rank, $L19,score, "&gt;" &amp;M19),"")</f>
        <v/>
      </c>
      <c r="O19" s="97"/>
    </row>
    <row r="20" spans="1:26" x14ac:dyDescent="0.25">
      <c r="A20" s="634" t="s">
        <v>29</v>
      </c>
      <c r="B20" s="105" t="str" cm="1">
        <f t="array" ref="B20">IFERROR(_xlfn.IFS(M20="","",K20&gt;=1,0,OR(N20/COUNT(place_costume)&lt;=percentage_superior,N20&lt;=5),1),"")</f>
        <v/>
      </c>
      <c r="C20" s="106" t="s">
        <v>202</v>
      </c>
      <c r="D20" s="106" t="str">
        <f>IF(Entries!AH19="","",Entries!AH19)</f>
        <v/>
      </c>
      <c r="E20" s="11"/>
      <c r="F20" s="12"/>
      <c r="G20" s="11"/>
      <c r="H20" s="12"/>
      <c r="I20" s="11"/>
      <c r="J20" s="12"/>
      <c r="K20" s="33"/>
      <c r="L20" s="155" t="str" cm="1">
        <f t="array" ref="L20">_xlfn.IFS(SUM($E20,$G20,$I20)=0,"",$K20&gt;=time_violations,"",SUM($E20,$G20,$I20)&gt;0,SUM($E20,$G20,$I20))</f>
        <v/>
      </c>
      <c r="M20" s="111" t="str">
        <f t="shared" si="0"/>
        <v/>
      </c>
      <c r="N20" s="111" t="str">
        <f t="shared" ref="N20" si="16">IFERROR(_xlfn.RANK.EQ($L20, rank,1) + COUNTIFS(rank, $L20,score, "&gt;" &amp;M20),"")</f>
        <v/>
      </c>
      <c r="O20" s="97"/>
    </row>
    <row r="21" spans="1:26" x14ac:dyDescent="0.25">
      <c r="A21" s="634"/>
      <c r="B21" s="105" t="str" cm="1">
        <f t="array" ref="B21">IFERROR(_xlfn.IFS(M21="","",K21&gt;=1,0,OR(N21/COUNT(place_costume)&lt;=percentage_superior,N21&lt;=5),1),"")</f>
        <v/>
      </c>
      <c r="C21" s="106" t="s">
        <v>210</v>
      </c>
      <c r="D21" s="106" t="str">
        <f>IF(Entries!AH20="","",Entries!AH20)</f>
        <v/>
      </c>
      <c r="E21" s="11"/>
      <c r="F21" s="12"/>
      <c r="G21" s="11"/>
      <c r="H21" s="12"/>
      <c r="I21" s="11"/>
      <c r="J21" s="12"/>
      <c r="K21" s="33"/>
      <c r="L21" s="155" t="str" cm="1">
        <f t="array" ref="L21">_xlfn.IFS(SUM($E21,$G21,$I21)=0,"",$K21&gt;=time_violations,"",SUM($E21,$G21,$I21)&gt;0,SUM($E21,$G21,$I21))</f>
        <v/>
      </c>
      <c r="M21" s="111" t="str">
        <f t="shared" si="0"/>
        <v/>
      </c>
      <c r="N21" s="111" t="str">
        <f t="shared" ref="N21" si="17">IFERROR(_xlfn.RANK.EQ($L21, rank,1) + COUNTIFS(rank, $L21,score, "&gt;" &amp;M21),"")</f>
        <v/>
      </c>
      <c r="O21" s="97"/>
    </row>
    <row r="22" spans="1:26" x14ac:dyDescent="0.25">
      <c r="A22" s="634"/>
      <c r="B22" s="105" t="str" cm="1">
        <f t="array" ref="B22">IFERROR(_xlfn.IFS(M22="","",K22&gt;=1,0,OR(N22/COUNT(place_costume)&lt;=percentage_superior,N22&lt;=5),1),"")</f>
        <v/>
      </c>
      <c r="C22" s="106" t="s">
        <v>218</v>
      </c>
      <c r="D22" s="106" t="str">
        <f>IF(Entries!AH21="","",Entries!AH21)</f>
        <v/>
      </c>
      <c r="E22" s="11"/>
      <c r="F22" s="12"/>
      <c r="G22" s="11"/>
      <c r="H22" s="12"/>
      <c r="I22" s="11"/>
      <c r="J22" s="12"/>
      <c r="K22" s="33"/>
      <c r="L22" s="155" t="str" cm="1">
        <f t="array" ref="L22">_xlfn.IFS(SUM($E22,$G22,$I22)=0,"",$K22&gt;=time_violations,"",SUM($E22,$G22,$I22)&gt;0,SUM($E22,$G22,$I22))</f>
        <v/>
      </c>
      <c r="M22" s="111" t="str">
        <f t="shared" si="0"/>
        <v/>
      </c>
      <c r="N22" s="111" t="str">
        <f t="shared" ref="N22" si="18">IFERROR(_xlfn.RANK.EQ($L22, rank,1) + COUNTIFS(rank, $L22,score, "&gt;" &amp;M22),"")</f>
        <v/>
      </c>
      <c r="O22" s="97"/>
    </row>
    <row r="23" spans="1:26" x14ac:dyDescent="0.25">
      <c r="A23" s="634"/>
      <c r="B23" s="105" t="str" cm="1">
        <f t="array" ref="B23">IFERROR(_xlfn.IFS(M23="","",K23&gt;=1,0,OR(N23/COUNT(place_costume)&lt;=percentage_superior,N23&lt;=5),1),"")</f>
        <v/>
      </c>
      <c r="C23" s="106" t="s">
        <v>226</v>
      </c>
      <c r="D23" s="106" t="str">
        <f>IF(Entries!AH22="","",Entries!AH22)</f>
        <v/>
      </c>
      <c r="E23" s="11"/>
      <c r="F23" s="12"/>
      <c r="G23" s="11"/>
      <c r="H23" s="12"/>
      <c r="I23" s="11"/>
      <c r="J23" s="12"/>
      <c r="K23" s="33"/>
      <c r="L23" s="155" t="str" cm="1">
        <f t="array" ref="L23">_xlfn.IFS(SUM($E23,$G23,$I23)=0,"",$K23&gt;=time_violations,"",SUM($E23,$G23,$I23)&gt;0,SUM($E23,$G23,$I23))</f>
        <v/>
      </c>
      <c r="M23" s="111" t="str">
        <f t="shared" si="0"/>
        <v/>
      </c>
      <c r="N23" s="111" t="str">
        <f t="shared" ref="N23" si="19">IFERROR(_xlfn.RANK.EQ($L23, rank,1) + COUNTIFS(rank, $L23,score, "&gt;" &amp;M23),"")</f>
        <v/>
      </c>
      <c r="O23" s="97"/>
    </row>
    <row r="24" spans="1:26" x14ac:dyDescent="0.25">
      <c r="A24" s="635" t="s">
        <v>30</v>
      </c>
      <c r="B24" s="112" t="str" cm="1">
        <f t="array" ref="B24">IFERROR(_xlfn.IFS(M24="","",K24&gt;=1,0,OR(N24/COUNT(place_costume)&lt;=percentage_superior,N24&lt;=5),1),"")</f>
        <v/>
      </c>
      <c r="C24" s="113" t="s">
        <v>235</v>
      </c>
      <c r="D24" s="113" t="str">
        <f>IF(Entries!AH23="","",Entries!AH23)</f>
        <v/>
      </c>
      <c r="E24" s="13"/>
      <c r="F24" s="14"/>
      <c r="G24" s="13"/>
      <c r="H24" s="14"/>
      <c r="I24" s="13"/>
      <c r="J24" s="14"/>
      <c r="K24" s="34"/>
      <c r="L24" s="156" t="str" cm="1">
        <f t="array" ref="L24">_xlfn.IFS(SUM($E24,$G24,$I24)=0,"",$K24&gt;=time_violations,"",SUM($E24,$G24,$I24)&gt;0,SUM($E24,$G24,$I24))</f>
        <v/>
      </c>
      <c r="M24" s="118" t="str">
        <f t="shared" si="0"/>
        <v/>
      </c>
      <c r="N24" s="118" t="str">
        <f t="shared" ref="N24" si="20">IFERROR(_xlfn.RANK.EQ($L24, rank,1) + COUNTIFS(rank, $L24,score, "&gt;" &amp;M24),"")</f>
        <v/>
      </c>
      <c r="O24" s="97"/>
    </row>
    <row r="25" spans="1:26" x14ac:dyDescent="0.25">
      <c r="A25" s="635"/>
      <c r="B25" s="112" t="str" cm="1">
        <f t="array" ref="B25">IFERROR(_xlfn.IFS(M25="","",K25&gt;=1,0,OR(N25/COUNT(place_costume)&lt;=percentage_superior,N25&lt;=5),1),"")</f>
        <v/>
      </c>
      <c r="C25" s="113" t="s">
        <v>243</v>
      </c>
      <c r="D25" s="113" t="str">
        <f>IF(Entries!AH24="","",Entries!AH24)</f>
        <v/>
      </c>
      <c r="E25" s="13"/>
      <c r="F25" s="14"/>
      <c r="G25" s="13"/>
      <c r="H25" s="14"/>
      <c r="I25" s="13"/>
      <c r="J25" s="14"/>
      <c r="K25" s="34"/>
      <c r="L25" s="156" t="str" cm="1">
        <f t="array" ref="L25">_xlfn.IFS(SUM($E25,$G25,$I25)=0,"",$K25&gt;=time_violations,"",SUM($E25,$G25,$I25)&gt;0,SUM($E25,$G25,$I25))</f>
        <v/>
      </c>
      <c r="M25" s="118" t="str">
        <f t="shared" si="0"/>
        <v/>
      </c>
      <c r="N25" s="118" t="str">
        <f t="shared" ref="N25" si="21">IFERROR(_xlfn.RANK.EQ($L25, rank,1) + COUNTIFS(rank, $L25,score, "&gt;" &amp;M25),"")</f>
        <v/>
      </c>
      <c r="O25" s="97"/>
    </row>
    <row r="26" spans="1:26" x14ac:dyDescent="0.25">
      <c r="A26" s="635"/>
      <c r="B26" s="112" t="str" cm="1">
        <f t="array" ref="B26">IFERROR(_xlfn.IFS(M26="","",K26&gt;=1,0,OR(N26/COUNT(place_costume)&lt;=percentage_superior,N26&lt;=5),1),"")</f>
        <v/>
      </c>
      <c r="C26" s="113" t="s">
        <v>251</v>
      </c>
      <c r="D26" s="113" t="str">
        <f>IF(Entries!AH25="","",Entries!AH25)</f>
        <v/>
      </c>
      <c r="E26" s="13"/>
      <c r="F26" s="14"/>
      <c r="G26" s="13"/>
      <c r="H26" s="14"/>
      <c r="I26" s="13"/>
      <c r="J26" s="14"/>
      <c r="K26" s="34"/>
      <c r="L26" s="156" t="str" cm="1">
        <f t="array" ref="L26">_xlfn.IFS(SUM($E26,$G26,$I26)=0,"",$K26&gt;=time_violations,"",SUM($E26,$G26,$I26)&gt;0,SUM($E26,$G26,$I26))</f>
        <v/>
      </c>
      <c r="M26" s="118" t="str">
        <f t="shared" si="0"/>
        <v/>
      </c>
      <c r="N26" s="118" t="str">
        <f t="shared" ref="N26" si="22">IFERROR(_xlfn.RANK.EQ($L26, rank,1) + COUNTIFS(rank, $L26,score, "&gt;" &amp;M26),"")</f>
        <v/>
      </c>
      <c r="O26" s="97"/>
    </row>
    <row r="27" spans="1:26" x14ac:dyDescent="0.25">
      <c r="A27" s="534"/>
      <c r="B27" s="119" t="str" cm="1">
        <f t="array" ref="B27">IFERROR(_xlfn.IFS(M27="","",K27&gt;=1,0,OR(N27/COUNT(place_costume)&lt;=percentage_superior,N27&lt;=5),1),"")</f>
        <v/>
      </c>
      <c r="C27" s="120" t="s">
        <v>259</v>
      </c>
      <c r="D27" s="120" t="str">
        <f>IF(Entries!AH26="","",Entries!AH26)</f>
        <v/>
      </c>
      <c r="E27" s="15"/>
      <c r="F27" s="16"/>
      <c r="G27" s="15"/>
      <c r="H27" s="16"/>
      <c r="I27" s="15"/>
      <c r="J27" s="16"/>
      <c r="K27" s="35"/>
      <c r="L27" s="156" t="str" cm="1">
        <f t="array" ref="L27">_xlfn.IFS(SUM($E27,$G27,$I27)=0,"",$K27&gt;=time_violations,"",SUM($E27,$G27,$I27)&gt;0,SUM($E27,$G27,$I27))</f>
        <v/>
      </c>
      <c r="M27" s="118" t="str">
        <f t="shared" si="0"/>
        <v/>
      </c>
      <c r="N27" s="118" t="str">
        <f t="shared" ref="N27" si="23">IFERROR(_xlfn.RANK.EQ($L27, rank,1) + COUNTIFS(rank, $L27,score, "&gt;" &amp;M27),"")</f>
        <v/>
      </c>
      <c r="O27" s="97"/>
    </row>
    <row r="28" spans="1:26" x14ac:dyDescent="0.25">
      <c r="A28" s="636" t="s">
        <v>31</v>
      </c>
      <c r="B28" s="399" t="str" cm="1">
        <f t="array" ref="B28">IFERROR(_xlfn.IFS(M28="","",K28&gt;=1,0,OR(N28/COUNT(place_costume)&lt;=percentage_superior,N28&lt;=5),1),"")</f>
        <v/>
      </c>
      <c r="C28" s="188" t="s">
        <v>268</v>
      </c>
      <c r="D28" s="149" t="str">
        <f>IF(Entries!AH27="","",Entries!AH27)</f>
        <v/>
      </c>
      <c r="E28" s="17"/>
      <c r="F28" s="18"/>
      <c r="G28" s="17"/>
      <c r="H28" s="18"/>
      <c r="I28" s="17"/>
      <c r="J28" s="18"/>
      <c r="K28" s="192"/>
      <c r="L28" s="157" t="str" cm="1">
        <f t="array" ref="L28">_xlfn.IFS(SUM($E28,$G28,$I28)=0,"",$K28&gt;=time_violations,"",SUM($E28,$G28,$I28)&gt;0,SUM($E28,$G28,$I28))</f>
        <v/>
      </c>
      <c r="M28" s="130" t="str">
        <f t="shared" si="0"/>
        <v/>
      </c>
      <c r="N28" s="130" t="str">
        <f t="shared" ref="N28" si="24">IFERROR(_xlfn.RANK.EQ($L28, rank,1) + COUNTIFS(rank, $L28,score, "&gt;" &amp;M28),"")</f>
        <v/>
      </c>
      <c r="O28" s="97"/>
    </row>
    <row r="29" spans="1:26" x14ac:dyDescent="0.25">
      <c r="A29" s="636"/>
      <c r="B29" s="399" t="str" cm="1">
        <f t="array" ref="B29">IFERROR(_xlfn.IFS(M29="","",K29&gt;=1,0,OR(N29/COUNT(place_costume)&lt;=percentage_superior,N29&lt;=5),1),"")</f>
        <v/>
      </c>
      <c r="C29" s="188" t="s">
        <v>276</v>
      </c>
      <c r="D29" s="149" t="str">
        <f>IF(Entries!AH28="","",Entries!AH28)</f>
        <v/>
      </c>
      <c r="E29" s="17"/>
      <c r="F29" s="18"/>
      <c r="G29" s="17"/>
      <c r="H29" s="18"/>
      <c r="I29" s="17"/>
      <c r="J29" s="18"/>
      <c r="K29" s="36"/>
      <c r="L29" s="157" t="str" cm="1">
        <f t="array" ref="L29">_xlfn.IFS(SUM($E29,$G29,$I29)=0,"",$K29&gt;=time_violations,"",SUM($E29,$G29,$I29)&gt;0,SUM($E29,$G29,$I29))</f>
        <v/>
      </c>
      <c r="M29" s="130" t="str">
        <f t="shared" si="0"/>
        <v/>
      </c>
      <c r="N29" s="130" t="str">
        <f t="shared" ref="N29" si="25">IFERROR(_xlfn.RANK.EQ($L29, rank,1) + COUNTIFS(rank, $L29,score, "&gt;" &amp;M29),"")</f>
        <v/>
      </c>
      <c r="O29" s="97"/>
    </row>
    <row r="30" spans="1:26" x14ac:dyDescent="0.25">
      <c r="A30" s="636"/>
      <c r="B30" s="399" t="str" cm="1">
        <f t="array" ref="B30">IFERROR(_xlfn.IFS(M30="","",K30&gt;=1,0,OR(N30/COUNT(place_costume)&lt;=percentage_superior,N30&lt;=5),1),"")</f>
        <v/>
      </c>
      <c r="C30" s="188" t="s">
        <v>284</v>
      </c>
      <c r="D30" s="149" t="str">
        <f>IF(Entries!AH29="","",Entries!AH29)</f>
        <v/>
      </c>
      <c r="E30" s="17"/>
      <c r="F30" s="18"/>
      <c r="G30" s="17"/>
      <c r="H30" s="18"/>
      <c r="I30" s="17"/>
      <c r="J30" s="18"/>
      <c r="K30" s="36"/>
      <c r="L30" s="157" t="str" cm="1">
        <f t="array" ref="L30">_xlfn.IFS(SUM($E30,$G30,$I30)=0,"",$K30&gt;=time_violations,"",SUM($E30,$G30,$I30)&gt;0,SUM($E30,$G30,$I30))</f>
        <v/>
      </c>
      <c r="M30" s="130" t="str">
        <f t="shared" si="0"/>
        <v/>
      </c>
      <c r="N30" s="130" t="str">
        <f t="shared" ref="N30" si="26">IFERROR(_xlfn.RANK.EQ($L30, rank,1) + COUNTIFS(rank, $L30,score, "&gt;" &amp;M30),"")</f>
        <v/>
      </c>
      <c r="O30" s="97"/>
    </row>
    <row r="31" spans="1:26" x14ac:dyDescent="0.25">
      <c r="A31" s="636"/>
      <c r="B31" s="399" t="str" cm="1">
        <f t="array" ref="B31">IFERROR(_xlfn.IFS(M31="","",K31&gt;=1,0,OR(N31/COUNT(place_costume)&lt;=percentage_superior,N31&lt;=5),1),"")</f>
        <v/>
      </c>
      <c r="C31" s="188" t="s">
        <v>292</v>
      </c>
      <c r="D31" s="125" t="str">
        <f>IF(Entries!AH30="","",Entries!AH30)</f>
        <v/>
      </c>
      <c r="E31" s="17"/>
      <c r="F31" s="18"/>
      <c r="G31" s="17"/>
      <c r="H31" s="18"/>
      <c r="I31" s="17"/>
      <c r="J31" s="18"/>
      <c r="K31" s="36"/>
      <c r="L31" s="157" t="str" cm="1">
        <f t="array" ref="L31">_xlfn.IFS(SUM($E31,$G31,$I31)=0,"",$K31&gt;=time_violations,"",SUM($E31,$G31,$I31)&gt;0,SUM($E31,$G31,$I31))</f>
        <v/>
      </c>
      <c r="M31" s="130" t="str">
        <f t="shared" si="0"/>
        <v/>
      </c>
      <c r="N31" s="130" t="str">
        <f t="shared" ref="N31" si="27">IFERROR(_xlfn.RANK.EQ($L31, rank,1) + COUNTIFS(rank, $L31,score, "&gt;" &amp;M31),"")</f>
        <v/>
      </c>
      <c r="O31" s="97"/>
    </row>
    <row r="32" spans="1:26" x14ac:dyDescent="0.25">
      <c r="A32" s="554" t="s">
        <v>32</v>
      </c>
      <c r="B32" s="193" t="str" cm="1">
        <f t="array" ref="B32">IFERROR(_xlfn.IFS(M32="","",K32&gt;=1,0,OR(N32/COUNT(place_costume)&lt;=percentage_superior,N32&lt;=5),1),"")</f>
        <v/>
      </c>
      <c r="C32" s="131" t="s">
        <v>301</v>
      </c>
      <c r="D32" s="151" t="str">
        <f>IF(Entries!AH31="","",Entries!AH31)</f>
        <v/>
      </c>
      <c r="E32" s="19"/>
      <c r="F32" s="20"/>
      <c r="G32" s="19"/>
      <c r="H32" s="20"/>
      <c r="I32" s="19"/>
      <c r="J32" s="20"/>
      <c r="K32" s="37"/>
      <c r="L32" s="132" t="str" cm="1">
        <f t="array" ref="L32">_xlfn.IFS(SUM($E32,$G32,$I32)=0,"",$K32&gt;=time_violations,"",SUM($E32,$G32,$I32)&gt;0,SUM($E32,$G32,$I32))</f>
        <v/>
      </c>
      <c r="M32" s="133" t="str">
        <f t="shared" si="0"/>
        <v/>
      </c>
      <c r="N32" s="133" t="str">
        <f t="shared" ref="N32" si="28">IFERROR(_xlfn.RANK.EQ($L32, rank,1) + COUNTIFS(rank, $L32,score, "&gt;" &amp;M32),"")</f>
        <v/>
      </c>
      <c r="O32" s="97"/>
    </row>
    <row r="33" spans="1:15" x14ac:dyDescent="0.25">
      <c r="A33" s="637"/>
      <c r="B33" s="136" t="str" cm="1">
        <f t="array" ref="B33">IFERROR(_xlfn.IFS(M33="","",K33&gt;=1,0,OR(N33/COUNT(place_costume)&lt;=percentage_superior,N33&lt;=5),1),"")</f>
        <v/>
      </c>
      <c r="C33" s="137" t="s">
        <v>309</v>
      </c>
      <c r="D33" s="137" t="str">
        <f>IF(Entries!AH32="","",Entries!AH32)</f>
        <v/>
      </c>
      <c r="E33" s="21"/>
      <c r="F33" s="22"/>
      <c r="G33" s="21"/>
      <c r="H33" s="22"/>
      <c r="I33" s="21"/>
      <c r="J33" s="22"/>
      <c r="K33" s="37"/>
      <c r="L33" s="132" t="str" cm="1">
        <f t="array" ref="L33">_xlfn.IFS(SUM($E33,$G33,$I33)=0,"",$K33&gt;=time_violations,"",SUM($E33,$G33,$I33)&gt;0,SUM($E33,$G33,$I33))</f>
        <v/>
      </c>
      <c r="M33" s="133" t="str">
        <f t="shared" si="0"/>
        <v/>
      </c>
      <c r="N33" s="133" t="str">
        <f t="shared" ref="N33" si="29">IFERROR(_xlfn.RANK.EQ($L33, rank,1) + COUNTIFS(rank, $L33,score, "&gt;" &amp;M33),"")</f>
        <v/>
      </c>
      <c r="O33" s="97"/>
    </row>
    <row r="34" spans="1:15" x14ac:dyDescent="0.25">
      <c r="A34" s="637"/>
      <c r="B34" s="136" t="str" cm="1">
        <f t="array" ref="B34">IFERROR(_xlfn.IFS(M34="","",K34&gt;=1,0,OR(N34/COUNT(place_costume)&lt;=percentage_superior,N34&lt;=5),1),"")</f>
        <v/>
      </c>
      <c r="C34" s="137" t="s">
        <v>317</v>
      </c>
      <c r="D34" s="137" t="str">
        <f>IF(Entries!AH33="","",Entries!AH33)</f>
        <v/>
      </c>
      <c r="E34" s="21"/>
      <c r="F34" s="22"/>
      <c r="G34" s="21"/>
      <c r="H34" s="22"/>
      <c r="I34" s="21"/>
      <c r="J34" s="22"/>
      <c r="K34" s="37"/>
      <c r="L34" s="132" t="str" cm="1">
        <f t="array" ref="L34">_xlfn.IFS(SUM($E34,$G34,$I34)=0,"",$K34&gt;=time_violations,"",SUM($E34,$G34,$I34)&gt;0,SUM($E34,$G34,$I34))</f>
        <v/>
      </c>
      <c r="M34" s="133" t="str">
        <f t="shared" si="0"/>
        <v/>
      </c>
      <c r="N34" s="133" t="str">
        <f t="shared" ref="N34" si="30">IFERROR(_xlfn.RANK.EQ($L34, rank,1) + COUNTIFS(rank, $L34,score, "&gt;" &amp;M34),"")</f>
        <v/>
      </c>
      <c r="O34" s="97"/>
    </row>
    <row r="35" spans="1:15" x14ac:dyDescent="0.25">
      <c r="A35" s="637"/>
      <c r="B35" s="136" t="str" cm="1">
        <f t="array" ref="B35">IFERROR(_xlfn.IFS(M35="","",K35&gt;=1,0,OR(N35/COUNT(place_costume)&lt;=percentage_superior,N35&lt;=5),1),"")</f>
        <v/>
      </c>
      <c r="C35" s="137" t="s">
        <v>325</v>
      </c>
      <c r="D35" s="137" t="str">
        <f>IF(Entries!AH34="","",Entries!AH34)</f>
        <v/>
      </c>
      <c r="E35" s="21"/>
      <c r="F35" s="22"/>
      <c r="G35" s="21"/>
      <c r="H35" s="22"/>
      <c r="I35" s="21"/>
      <c r="J35" s="22"/>
      <c r="K35" s="37"/>
      <c r="L35" s="132" t="str" cm="1">
        <f t="array" ref="L35">_xlfn.IFS(SUM($E35,$G35,$I35)=0,"",$K35&gt;=time_violations,"",SUM($E35,$G35,$I35)&gt;0,SUM($E35,$G35,$I35))</f>
        <v/>
      </c>
      <c r="M35" s="133" t="str">
        <f t="shared" si="0"/>
        <v/>
      </c>
      <c r="N35" s="133" t="str">
        <f t="shared" ref="N35" si="31">IFERROR(_xlfn.RANK.EQ($L35, rank,1) + COUNTIFS(rank, $L35,score, "&gt;" &amp;M35),"")</f>
        <v/>
      </c>
      <c r="O35" s="97"/>
    </row>
    <row r="36" spans="1:15" x14ac:dyDescent="0.25">
      <c r="A36" s="563" t="s">
        <v>33</v>
      </c>
      <c r="B36" s="140" t="str" cm="1">
        <f t="array" ref="B36">IFERROR(_xlfn.IFS(M36="","",K36&gt;=1,0,OR(N36/COUNT(place_costume)&lt;=percentage_superior,N36&lt;=5),1),"")</f>
        <v/>
      </c>
      <c r="C36" s="141" t="s">
        <v>334</v>
      </c>
      <c r="D36" s="141" t="str">
        <f>IF(Entries!AH35="","",Entries!AH35)</f>
        <v/>
      </c>
      <c r="E36" s="1"/>
      <c r="F36" s="2"/>
      <c r="G36" s="1"/>
      <c r="H36" s="2"/>
      <c r="I36" s="1"/>
      <c r="J36" s="2"/>
      <c r="K36" s="29"/>
      <c r="L36" s="63" t="str" cm="1">
        <f t="array" ref="L36">_xlfn.IFS(SUM($E36,$G36,$I36)=0,"",$K36&gt;=time_violations,"",SUM($E36,$G36,$I36)&gt;0,SUM($E36,$G36,$I36))</f>
        <v/>
      </c>
      <c r="M36" s="64" t="str">
        <f t="shared" si="0"/>
        <v/>
      </c>
      <c r="N36" s="64" t="str">
        <f t="shared" ref="N36" si="32">IFERROR(_xlfn.RANK.EQ($L36, rank,1) + COUNTIFS(rank, $L36,score, "&gt;" &amp;M36),"")</f>
        <v/>
      </c>
      <c r="O36" s="97"/>
    </row>
    <row r="37" spans="1:15" x14ac:dyDescent="0.25">
      <c r="A37" s="638"/>
      <c r="B37" s="142" t="str" cm="1">
        <f t="array" ref="B37">IFERROR(_xlfn.IFS(M37="","",K37&gt;=1,0,OR(N37/COUNT(place_costume)&lt;=percentage_superior,N37&lt;=5),1),"")</f>
        <v/>
      </c>
      <c r="C37" s="143" t="s">
        <v>342</v>
      </c>
      <c r="D37" s="143" t="str">
        <f>IF(Entries!AH36="","",Entries!AH36)</f>
        <v/>
      </c>
      <c r="E37" s="3"/>
      <c r="F37" s="4"/>
      <c r="G37" s="3"/>
      <c r="H37" s="4"/>
      <c r="I37" s="3"/>
      <c r="J37" s="4"/>
      <c r="K37" s="29"/>
      <c r="L37" s="63" t="str" cm="1">
        <f t="array" ref="L37">_xlfn.IFS(SUM($E37,$G37,$I37)=0,"",$K37&gt;=time_violations,"",SUM($E37,$G37,$I37)&gt;0,SUM($E37,$G37,$I37))</f>
        <v/>
      </c>
      <c r="M37" s="64" t="str">
        <f t="shared" si="0"/>
        <v/>
      </c>
      <c r="N37" s="64" t="str">
        <f t="shared" ref="N37" si="33">IFERROR(_xlfn.RANK.EQ($L37, rank,1) + COUNTIFS(rank, $L37,score, "&gt;" &amp;M37),"")</f>
        <v/>
      </c>
      <c r="O37" s="97"/>
    </row>
    <row r="38" spans="1:15" x14ac:dyDescent="0.25">
      <c r="A38" s="638"/>
      <c r="B38" s="142" t="str" cm="1">
        <f t="array" ref="B38">IFERROR(_xlfn.IFS(M38="","",K38&gt;=1,0,OR(N38/COUNT(place_costume)&lt;=percentage_superior,N38&lt;=5),1),"")</f>
        <v/>
      </c>
      <c r="C38" s="143" t="s">
        <v>350</v>
      </c>
      <c r="D38" s="143" t="str">
        <f>IF(Entries!AH37="","",Entries!AH37)</f>
        <v/>
      </c>
      <c r="E38" s="3"/>
      <c r="F38" s="4"/>
      <c r="G38" s="3"/>
      <c r="H38" s="4"/>
      <c r="I38" s="3"/>
      <c r="J38" s="4"/>
      <c r="K38" s="29"/>
      <c r="L38" s="63" t="str" cm="1">
        <f t="array" ref="L38">_xlfn.IFS(SUM($E38,$G38,$I38)=0,"",$K38&gt;=time_violations,"",SUM($E38,$G38,$I38)&gt;0,SUM($E38,$G38,$I38))</f>
        <v/>
      </c>
      <c r="M38" s="64" t="str">
        <f t="shared" si="0"/>
        <v/>
      </c>
      <c r="N38" s="64" t="str">
        <f t="shared" ref="N38" si="34">IFERROR(_xlfn.RANK.EQ($L38, rank,1) + COUNTIFS(rank, $L38,score, "&gt;" &amp;M38),"")</f>
        <v/>
      </c>
      <c r="O38" s="97"/>
    </row>
    <row r="39" spans="1:15" x14ac:dyDescent="0.25">
      <c r="A39" s="638"/>
      <c r="B39" s="142" t="str" cm="1">
        <f t="array" ref="B39">IFERROR(_xlfn.IFS(M39="","",K39&gt;=1,0,OR(N39/COUNT(place_costume)&lt;=percentage_superior,N39&lt;=5),1),"")</f>
        <v/>
      </c>
      <c r="C39" s="143" t="s">
        <v>358</v>
      </c>
      <c r="D39" s="143" t="str">
        <f>IF(Entries!AH38="","",Entries!AH38)</f>
        <v/>
      </c>
      <c r="E39" s="3"/>
      <c r="F39" s="4"/>
      <c r="G39" s="3"/>
      <c r="H39" s="4"/>
      <c r="I39" s="3"/>
      <c r="J39" s="4"/>
      <c r="K39" s="29"/>
      <c r="L39" s="63" t="str" cm="1">
        <f t="array" ref="L39">_xlfn.IFS(SUM($E39,$G39,$I39)=0,"",$K39&gt;=time_violations,"",SUM($E39,$G39,$I39)&gt;0,SUM($E39,$G39,$I39))</f>
        <v/>
      </c>
      <c r="M39" s="64" t="str">
        <f t="shared" si="0"/>
        <v/>
      </c>
      <c r="N39" s="64" t="str">
        <f t="shared" ref="N39:N70" si="35">IFERROR(_xlfn.RANK.EQ($L39, rank,1) + COUNTIFS(rank, $L39,score, "&gt;" &amp;M39),"")</f>
        <v/>
      </c>
      <c r="O39" s="97"/>
    </row>
    <row r="40" spans="1:15" x14ac:dyDescent="0.25">
      <c r="A40" s="639" t="s">
        <v>34</v>
      </c>
      <c r="B40" s="77" t="str" cm="1">
        <f t="array" ref="B40">IFERROR(_xlfn.IFS(M40="","",K40&gt;=1,0,OR(N40/COUNT(place_costume)&lt;=percentage_superior,N40&lt;=5),1),"")</f>
        <v/>
      </c>
      <c r="C40" s="78" t="s">
        <v>367</v>
      </c>
      <c r="D40" s="78" t="str">
        <f>IF(Entries!AH39="","",Entries!AH39)</f>
        <v/>
      </c>
      <c r="E40" s="5"/>
      <c r="F40" s="6"/>
      <c r="G40" s="5"/>
      <c r="H40" s="6"/>
      <c r="I40" s="5"/>
      <c r="J40" s="6"/>
      <c r="K40" s="30"/>
      <c r="L40" s="152" t="str" cm="1">
        <f t="array" ref="L40">_xlfn.IFS(SUM($E40,$G40,$I40)=0,"",$K40&gt;=time_violations,"",SUM($E40,$G40,$I40)&gt;0,SUM($E40,$G40,$I40))</f>
        <v/>
      </c>
      <c r="M40" s="83" t="str">
        <f t="shared" ref="M40:M71" si="36">IF(SUM(F40,H40,J40)&gt;0,SUM(F40,H40,J40),"")</f>
        <v/>
      </c>
      <c r="N40" s="84" t="str">
        <f t="shared" si="35"/>
        <v/>
      </c>
    </row>
    <row r="41" spans="1:15" x14ac:dyDescent="0.25">
      <c r="A41" s="639"/>
      <c r="B41" s="77" t="str" cm="1">
        <f t="array" ref="B41">IFERROR(_xlfn.IFS(M41="","",K41&gt;=1,0,OR(N41/COUNT(place_costume)&lt;=percentage_superior,N41&lt;=5),1),"")</f>
        <v/>
      </c>
      <c r="C41" s="78" t="s">
        <v>375</v>
      </c>
      <c r="D41" s="78" t="str">
        <f>IF(Entries!AH40="","",Entries!AH40)</f>
        <v/>
      </c>
      <c r="E41" s="5"/>
      <c r="F41" s="6"/>
      <c r="G41" s="5"/>
      <c r="H41" s="6"/>
      <c r="I41" s="5"/>
      <c r="J41" s="6"/>
      <c r="K41" s="30"/>
      <c r="L41" s="152" t="str" cm="1">
        <f t="array" ref="L41">_xlfn.IFS(SUM($E41,$G41,$I41)=0,"",$K41&gt;=time_violations,"",SUM($E41,$G41,$I41)&gt;0,SUM($E41,$G41,$I41))</f>
        <v/>
      </c>
      <c r="M41" s="83" t="str">
        <f t="shared" si="36"/>
        <v/>
      </c>
      <c r="N41" s="84" t="str">
        <f t="shared" si="35"/>
        <v/>
      </c>
    </row>
    <row r="42" spans="1:15" x14ac:dyDescent="0.25">
      <c r="A42" s="639"/>
      <c r="B42" s="77" t="str" cm="1">
        <f t="array" ref="B42">IFERROR(_xlfn.IFS(M42="","",K42&gt;=1,0,OR(N42/COUNT(place_costume)&lt;=percentage_superior,N42&lt;=5),1),"")</f>
        <v/>
      </c>
      <c r="C42" s="78" t="s">
        <v>383</v>
      </c>
      <c r="D42" s="78" t="str">
        <f>IF(Entries!AH41="","",Entries!AH41)</f>
        <v/>
      </c>
      <c r="E42" s="5"/>
      <c r="F42" s="6"/>
      <c r="G42" s="5"/>
      <c r="H42" s="6"/>
      <c r="I42" s="5"/>
      <c r="J42" s="6"/>
      <c r="K42" s="30"/>
      <c r="L42" s="152" t="str" cm="1">
        <f t="array" ref="L42">_xlfn.IFS(SUM($E42,$G42,$I42)=0,"",$K42&gt;=time_violations,"",SUM($E42,$G42,$I42)&gt;0,SUM($E42,$G42,$I42))</f>
        <v/>
      </c>
      <c r="M42" s="83" t="str">
        <f t="shared" si="36"/>
        <v/>
      </c>
      <c r="N42" s="84" t="str">
        <f t="shared" si="35"/>
        <v/>
      </c>
    </row>
    <row r="43" spans="1:15" x14ac:dyDescent="0.25">
      <c r="A43" s="639"/>
      <c r="B43" s="77" t="str" cm="1">
        <f t="array" ref="B43">IFERROR(_xlfn.IFS(M43="","",K43&gt;=1,0,OR(N43/COUNT(place_costume)&lt;=percentage_superior,N43&lt;=5),1),"")</f>
        <v/>
      </c>
      <c r="C43" s="78" t="s">
        <v>391</v>
      </c>
      <c r="D43" s="78" t="str">
        <f>IF(Entries!AH42="","",Entries!AH42)</f>
        <v/>
      </c>
      <c r="E43" s="5"/>
      <c r="F43" s="6"/>
      <c r="G43" s="5"/>
      <c r="H43" s="6"/>
      <c r="I43" s="5"/>
      <c r="J43" s="6"/>
      <c r="K43" s="30"/>
      <c r="L43" s="152" t="str" cm="1">
        <f t="array" ref="L43">_xlfn.IFS(SUM($E43,$G43,$I43)=0,"",$K43&gt;=time_violations,"",SUM($E43,$G43,$I43)&gt;0,SUM($E43,$G43,$I43))</f>
        <v/>
      </c>
      <c r="M43" s="83" t="str">
        <f t="shared" si="36"/>
        <v/>
      </c>
      <c r="N43" s="84" t="str">
        <f t="shared" si="35"/>
        <v/>
      </c>
    </row>
    <row r="44" spans="1:15" x14ac:dyDescent="0.25">
      <c r="A44" s="640" t="s">
        <v>35</v>
      </c>
      <c r="B44" s="87" t="str" cm="1">
        <f t="array" ref="B44">IFERROR(_xlfn.IFS(M44="","",K44&gt;=1,0,OR(N44/COUNT(place_costume)&lt;=percentage_superior,N44&lt;=5),1),"")</f>
        <v/>
      </c>
      <c r="C44" s="88" t="s">
        <v>400</v>
      </c>
      <c r="D44" s="88" t="str">
        <f>IF(Entries!AH43="","",Entries!AH43)</f>
        <v/>
      </c>
      <c r="E44" s="7"/>
      <c r="F44" s="8"/>
      <c r="G44" s="7"/>
      <c r="H44" s="8"/>
      <c r="I44" s="7"/>
      <c r="J44" s="8"/>
      <c r="K44" s="31"/>
      <c r="L44" s="153" t="str" cm="1">
        <f t="array" ref="L44">_xlfn.IFS(SUM($E44,$G44,$I44)=0,"",$K44&gt;=time_violations,"",SUM($E44,$G44,$I44)&gt;0,SUM($E44,$G44,$I44))</f>
        <v/>
      </c>
      <c r="M44" s="93" t="str">
        <f t="shared" si="36"/>
        <v/>
      </c>
      <c r="N44" s="94" t="str">
        <f t="shared" si="35"/>
        <v/>
      </c>
    </row>
    <row r="45" spans="1:15" x14ac:dyDescent="0.25">
      <c r="A45" s="640"/>
      <c r="B45" s="87" t="str" cm="1">
        <f t="array" ref="B45">IFERROR(_xlfn.IFS(M45="","",K45&gt;=1,0,OR(N45/COUNT(place_costume)&lt;=percentage_superior,N45&lt;=5),1),"")</f>
        <v/>
      </c>
      <c r="C45" s="88" t="s">
        <v>408</v>
      </c>
      <c r="D45" s="88" t="str">
        <f>IF(Entries!AH44="","",Entries!AH44)</f>
        <v/>
      </c>
      <c r="E45" s="7"/>
      <c r="F45" s="8"/>
      <c r="G45" s="7"/>
      <c r="H45" s="8"/>
      <c r="I45" s="7"/>
      <c r="J45" s="8"/>
      <c r="K45" s="31"/>
      <c r="L45" s="153" t="str" cm="1">
        <f t="array" ref="L45">_xlfn.IFS(SUM($E45,$G45,$I45)=0,"",$K45&gt;=time_violations,"",SUM($E45,$G45,$I45)&gt;0,SUM($E45,$G45,$I45))</f>
        <v/>
      </c>
      <c r="M45" s="93" t="str">
        <f t="shared" si="36"/>
        <v/>
      </c>
      <c r="N45" s="94" t="str">
        <f t="shared" si="35"/>
        <v/>
      </c>
    </row>
    <row r="46" spans="1:15" x14ac:dyDescent="0.25">
      <c r="A46" s="640"/>
      <c r="B46" s="87" t="str" cm="1">
        <f t="array" ref="B46">IFERROR(_xlfn.IFS(M46="","",K46&gt;=1,0,OR(N46/COUNT(place_costume)&lt;=percentage_superior,N46&lt;=5),1),"")</f>
        <v/>
      </c>
      <c r="C46" s="88" t="s">
        <v>416</v>
      </c>
      <c r="D46" s="88" t="str">
        <f>IF(Entries!AH45="","",Entries!AH45)</f>
        <v/>
      </c>
      <c r="E46" s="7"/>
      <c r="F46" s="8"/>
      <c r="G46" s="7"/>
      <c r="H46" s="8"/>
      <c r="I46" s="7"/>
      <c r="J46" s="8"/>
      <c r="K46" s="31"/>
      <c r="L46" s="153" t="str" cm="1">
        <f t="array" ref="L46">_xlfn.IFS(SUM($E46,$G46,$I46)=0,"",$K46&gt;=time_violations,"",SUM($E46,$G46,$I46)&gt;0,SUM($E46,$G46,$I46))</f>
        <v/>
      </c>
      <c r="M46" s="93" t="str">
        <f t="shared" si="36"/>
        <v/>
      </c>
      <c r="N46" s="94" t="str">
        <f t="shared" si="35"/>
        <v/>
      </c>
    </row>
    <row r="47" spans="1:15" x14ac:dyDescent="0.25">
      <c r="A47" s="640"/>
      <c r="B47" s="87" t="str" cm="1">
        <f t="array" ref="B47">IFERROR(_xlfn.IFS(M47="","",K47&gt;=1,0,OR(N47/COUNT(place_costume)&lt;=percentage_superior,N47&lt;=5),1),"")</f>
        <v/>
      </c>
      <c r="C47" s="88" t="s">
        <v>424</v>
      </c>
      <c r="D47" s="88" t="str">
        <f>IF(Entries!AH46="","",Entries!AH46)</f>
        <v/>
      </c>
      <c r="E47" s="7"/>
      <c r="F47" s="8"/>
      <c r="G47" s="7"/>
      <c r="H47" s="8"/>
      <c r="I47" s="7"/>
      <c r="J47" s="8"/>
      <c r="K47" s="31"/>
      <c r="L47" s="153" t="str" cm="1">
        <f t="array" ref="L47">_xlfn.IFS(SUM($E47,$G47,$I47)=0,"",$K47&gt;=time_violations,"",SUM($E47,$G47,$I47)&gt;0,SUM($E47,$G47,$I47))</f>
        <v/>
      </c>
      <c r="M47" s="93" t="str">
        <f t="shared" si="36"/>
        <v/>
      </c>
      <c r="N47" s="93" t="str">
        <f t="shared" si="35"/>
        <v/>
      </c>
    </row>
    <row r="48" spans="1:15" x14ac:dyDescent="0.25">
      <c r="A48" s="641" t="s">
        <v>36</v>
      </c>
      <c r="B48" s="98" t="str" cm="1">
        <f t="array" ref="B48">IFERROR(_xlfn.IFS(M48="","",K48&gt;=1,0,OR(N48/COUNT(place_costume)&lt;=percentage_superior,N48&lt;=5),1),"")</f>
        <v/>
      </c>
      <c r="C48" s="99" t="s">
        <v>433</v>
      </c>
      <c r="D48" s="99" t="str">
        <f>IF(Entries!AH47="","",Entries!AH47)</f>
        <v/>
      </c>
      <c r="E48" s="9"/>
      <c r="F48" s="10"/>
      <c r="G48" s="9"/>
      <c r="H48" s="10"/>
      <c r="I48" s="9"/>
      <c r="J48" s="10"/>
      <c r="K48" s="32"/>
      <c r="L48" s="154" t="str" cm="1">
        <f t="array" ref="L48">_xlfn.IFS(SUM($E48,$G48,$I48)=0,"",$K48&gt;=time_violations,"",SUM($E48,$G48,$I48)&gt;0,SUM($E48,$G48,$I48))</f>
        <v/>
      </c>
      <c r="M48" s="104" t="str">
        <f t="shared" si="36"/>
        <v/>
      </c>
      <c r="N48" s="104" t="str">
        <f t="shared" si="35"/>
        <v/>
      </c>
    </row>
    <row r="49" spans="1:14" x14ac:dyDescent="0.25">
      <c r="A49" s="641"/>
      <c r="B49" s="98" t="str" cm="1">
        <f t="array" ref="B49">IFERROR(_xlfn.IFS(M49="","",K49&gt;=1,0,OR(N49/COUNT(place_costume)&lt;=percentage_superior,N49&lt;=5),1),"")</f>
        <v/>
      </c>
      <c r="C49" s="99" t="s">
        <v>441</v>
      </c>
      <c r="D49" s="99" t="str">
        <f>IF(Entries!AH48="","",Entries!AH48)</f>
        <v/>
      </c>
      <c r="E49" s="9"/>
      <c r="F49" s="10"/>
      <c r="G49" s="9"/>
      <c r="H49" s="10"/>
      <c r="I49" s="9"/>
      <c r="J49" s="10"/>
      <c r="K49" s="32"/>
      <c r="L49" s="154" t="str" cm="1">
        <f t="array" ref="L49">_xlfn.IFS(SUM($E49,$G49,$I49)=0,"",$K49&gt;=time_violations,"",SUM($E49,$G49,$I49)&gt;0,SUM($E49,$G49,$I49))</f>
        <v/>
      </c>
      <c r="M49" s="104" t="str">
        <f t="shared" si="36"/>
        <v/>
      </c>
      <c r="N49" s="104" t="str">
        <f t="shared" si="35"/>
        <v/>
      </c>
    </row>
    <row r="50" spans="1:14" x14ac:dyDescent="0.25">
      <c r="A50" s="641"/>
      <c r="B50" s="98" t="str" cm="1">
        <f t="array" ref="B50">IFERROR(_xlfn.IFS(M50="","",K50&gt;=1,0,OR(N50/COUNT(place_costume)&lt;=percentage_superior,N50&lt;=5),1),"")</f>
        <v/>
      </c>
      <c r="C50" s="99" t="s">
        <v>449</v>
      </c>
      <c r="D50" s="99" t="str">
        <f>IF(Entries!AH49="","",Entries!AH49)</f>
        <v/>
      </c>
      <c r="E50" s="9"/>
      <c r="F50" s="10"/>
      <c r="G50" s="9"/>
      <c r="H50" s="10"/>
      <c r="I50" s="9"/>
      <c r="J50" s="10"/>
      <c r="K50" s="32"/>
      <c r="L50" s="154" t="str" cm="1">
        <f t="array" ref="L50">_xlfn.IFS(SUM($E50,$G50,$I50)=0,"",$K50&gt;=time_violations,"",SUM($E50,$G50,$I50)&gt;0,SUM($E50,$G50,$I50))</f>
        <v/>
      </c>
      <c r="M50" s="104" t="str">
        <f t="shared" si="36"/>
        <v/>
      </c>
      <c r="N50" s="104" t="str">
        <f t="shared" si="35"/>
        <v/>
      </c>
    </row>
    <row r="51" spans="1:14" x14ac:dyDescent="0.25">
      <c r="A51" s="641"/>
      <c r="B51" s="98" t="str" cm="1">
        <f t="array" ref="B51">IFERROR(_xlfn.IFS(M51="","",K51&gt;=1,0,OR(N51/COUNT(place_costume)&lt;=percentage_superior,N51&lt;=5),1),"")</f>
        <v/>
      </c>
      <c r="C51" s="99" t="s">
        <v>457</v>
      </c>
      <c r="D51" s="99" t="str">
        <f>IF(Entries!AH50="","",Entries!AH50)</f>
        <v/>
      </c>
      <c r="E51" s="9"/>
      <c r="F51" s="10"/>
      <c r="G51" s="9"/>
      <c r="H51" s="10"/>
      <c r="I51" s="9"/>
      <c r="J51" s="10"/>
      <c r="K51" s="32"/>
      <c r="L51" s="154" t="str" cm="1">
        <f t="array" ref="L51">_xlfn.IFS(SUM($E51,$G51,$I51)=0,"",$K51&gt;=time_violations,"",SUM($E51,$G51,$I51)&gt;0,SUM($E51,$G51,$I51))</f>
        <v/>
      </c>
      <c r="M51" s="104" t="str">
        <f t="shared" si="36"/>
        <v/>
      </c>
      <c r="N51" s="104" t="str">
        <f t="shared" si="35"/>
        <v/>
      </c>
    </row>
    <row r="52" spans="1:14" x14ac:dyDescent="0.25">
      <c r="A52" s="634" t="s">
        <v>37</v>
      </c>
      <c r="B52" s="105" t="str" cm="1">
        <f t="array" ref="B52">IFERROR(_xlfn.IFS(M52="","",K52&gt;=1,0,OR(N52/COUNT(place_costume)&lt;=percentage_superior,N52&lt;=5),1),"")</f>
        <v/>
      </c>
      <c r="C52" s="106" t="s">
        <v>466</v>
      </c>
      <c r="D52" s="106" t="str">
        <f>IF(Entries!AH51="","",Entries!AH51)</f>
        <v/>
      </c>
      <c r="E52" s="11"/>
      <c r="F52" s="12"/>
      <c r="G52" s="11"/>
      <c r="H52" s="12"/>
      <c r="I52" s="11"/>
      <c r="J52" s="12"/>
      <c r="K52" s="33"/>
      <c r="L52" s="155" t="str" cm="1">
        <f t="array" ref="L52">_xlfn.IFS(SUM($E52,$G52,$I52)=0,"",$K52&gt;=time_violations,"",SUM($E52,$G52,$I52)&gt;0,SUM($E52,$G52,$I52))</f>
        <v/>
      </c>
      <c r="M52" s="111" t="str">
        <f t="shared" si="36"/>
        <v/>
      </c>
      <c r="N52" s="111" t="str">
        <f t="shared" si="35"/>
        <v/>
      </c>
    </row>
    <row r="53" spans="1:14" x14ac:dyDescent="0.25">
      <c r="A53" s="634"/>
      <c r="B53" s="105" t="str" cm="1">
        <f t="array" ref="B53">IFERROR(_xlfn.IFS(M53="","",K53&gt;=1,0,OR(N53/COUNT(place_costume)&lt;=percentage_superior,N53&lt;=5),1),"")</f>
        <v/>
      </c>
      <c r="C53" s="106" t="s">
        <v>474</v>
      </c>
      <c r="D53" s="106" t="str">
        <f>IF(Entries!AH52="","",Entries!AH52)</f>
        <v/>
      </c>
      <c r="E53" s="11"/>
      <c r="F53" s="12"/>
      <c r="G53" s="11"/>
      <c r="H53" s="12"/>
      <c r="I53" s="11"/>
      <c r="J53" s="12"/>
      <c r="K53" s="33"/>
      <c r="L53" s="155" t="str" cm="1">
        <f t="array" ref="L53">_xlfn.IFS(SUM($E53,$G53,$I53)=0,"",$K53&gt;=time_violations,"",SUM($E53,$G53,$I53)&gt;0,SUM($E53,$G53,$I53))</f>
        <v/>
      </c>
      <c r="M53" s="111" t="str">
        <f t="shared" si="36"/>
        <v/>
      </c>
      <c r="N53" s="111" t="str">
        <f t="shared" si="35"/>
        <v/>
      </c>
    </row>
    <row r="54" spans="1:14" x14ac:dyDescent="0.25">
      <c r="A54" s="634"/>
      <c r="B54" s="105" t="str" cm="1">
        <f t="array" ref="B54">IFERROR(_xlfn.IFS(M54="","",K54&gt;=1,0,OR(N54/COUNT(place_costume)&lt;=percentage_superior,N54&lt;=5),1),"")</f>
        <v/>
      </c>
      <c r="C54" s="106" t="s">
        <v>482</v>
      </c>
      <c r="D54" s="106" t="str">
        <f>IF(Entries!AH53="","",Entries!AH53)</f>
        <v/>
      </c>
      <c r="E54" s="11"/>
      <c r="F54" s="12"/>
      <c r="G54" s="11"/>
      <c r="H54" s="12"/>
      <c r="I54" s="11"/>
      <c r="J54" s="12"/>
      <c r="K54" s="33"/>
      <c r="L54" s="155" t="str" cm="1">
        <f t="array" ref="L54">_xlfn.IFS(SUM($E54,$G54,$I54)=0,"",$K54&gt;=time_violations,"",SUM($E54,$G54,$I54)&gt;0,SUM($E54,$G54,$I54))</f>
        <v/>
      </c>
      <c r="M54" s="111" t="str">
        <f t="shared" si="36"/>
        <v/>
      </c>
      <c r="N54" s="111" t="str">
        <f t="shared" si="35"/>
        <v/>
      </c>
    </row>
    <row r="55" spans="1:14" x14ac:dyDescent="0.25">
      <c r="A55" s="634"/>
      <c r="B55" s="105" t="str" cm="1">
        <f t="array" ref="B55">IFERROR(_xlfn.IFS(M55="","",K55&gt;=1,0,OR(N55/COUNT(place_costume)&lt;=percentage_superior,N55&lt;=5),1),"")</f>
        <v/>
      </c>
      <c r="C55" s="106" t="s">
        <v>490</v>
      </c>
      <c r="D55" s="106" t="str">
        <f>IF(Entries!AH54="","",Entries!AH54)</f>
        <v/>
      </c>
      <c r="E55" s="11"/>
      <c r="F55" s="12"/>
      <c r="G55" s="11"/>
      <c r="H55" s="12"/>
      <c r="I55" s="11"/>
      <c r="J55" s="12"/>
      <c r="K55" s="33"/>
      <c r="L55" s="155" t="str" cm="1">
        <f t="array" ref="L55">_xlfn.IFS(SUM($E55,$G55,$I55)=0,"",$K55&gt;=time_violations,"",SUM($E55,$G55,$I55)&gt;0,SUM($E55,$G55,$I55))</f>
        <v/>
      </c>
      <c r="M55" s="111" t="str">
        <f t="shared" si="36"/>
        <v/>
      </c>
      <c r="N55" s="111" t="str">
        <f t="shared" si="35"/>
        <v/>
      </c>
    </row>
    <row r="56" spans="1:14" x14ac:dyDescent="0.25">
      <c r="A56" s="635" t="s">
        <v>38</v>
      </c>
      <c r="B56" s="112" t="str" cm="1">
        <f t="array" ref="B56">IFERROR(_xlfn.IFS(M56="","",K56&gt;=1,0,OR(N56/COUNT(place_costume)&lt;=percentage_superior,N56&lt;=5),1),"")</f>
        <v/>
      </c>
      <c r="C56" s="113" t="s">
        <v>499</v>
      </c>
      <c r="D56" s="113" t="str">
        <f>IF(Entries!AH55="","",Entries!AH55)</f>
        <v/>
      </c>
      <c r="E56" s="13"/>
      <c r="F56" s="14"/>
      <c r="G56" s="13"/>
      <c r="H56" s="14"/>
      <c r="I56" s="13"/>
      <c r="J56" s="14"/>
      <c r="K56" s="34"/>
      <c r="L56" s="156" t="str" cm="1">
        <f t="array" ref="L56">_xlfn.IFS(SUM($E56,$G56,$I56)=0,"",$K56&gt;=time_violations,"",SUM($E56,$G56,$I56)&gt;0,SUM($E56,$G56,$I56))</f>
        <v/>
      </c>
      <c r="M56" s="118" t="str">
        <f t="shared" si="36"/>
        <v/>
      </c>
      <c r="N56" s="118" t="str">
        <f t="shared" si="35"/>
        <v/>
      </c>
    </row>
    <row r="57" spans="1:14" x14ac:dyDescent="0.25">
      <c r="A57" s="635"/>
      <c r="B57" s="112" t="str" cm="1">
        <f t="array" ref="B57">IFERROR(_xlfn.IFS(M57="","",K57&gt;=1,0,OR(N57/COUNT(place_costume)&lt;=percentage_superior,N57&lt;=5),1),"")</f>
        <v/>
      </c>
      <c r="C57" s="113" t="s">
        <v>507</v>
      </c>
      <c r="D57" s="113" t="str">
        <f>IF(Entries!AH56="","",Entries!AH56)</f>
        <v/>
      </c>
      <c r="E57" s="13"/>
      <c r="F57" s="14"/>
      <c r="G57" s="13"/>
      <c r="H57" s="14"/>
      <c r="I57" s="13"/>
      <c r="J57" s="14"/>
      <c r="K57" s="34"/>
      <c r="L57" s="156" t="str" cm="1">
        <f t="array" ref="L57">_xlfn.IFS(SUM($E57,$G57,$I57)=0,"",$K57&gt;=time_violations,"",SUM($E57,$G57,$I57)&gt;0,SUM($E57,$G57,$I57))</f>
        <v/>
      </c>
      <c r="M57" s="118" t="str">
        <f t="shared" si="36"/>
        <v/>
      </c>
      <c r="N57" s="118" t="str">
        <f t="shared" si="35"/>
        <v/>
      </c>
    </row>
    <row r="58" spans="1:14" x14ac:dyDescent="0.25">
      <c r="A58" s="635"/>
      <c r="B58" s="112" t="str" cm="1">
        <f t="array" ref="B58">IFERROR(_xlfn.IFS(M58="","",K58&gt;=1,0,OR(N58/COUNT(place_costume)&lt;=percentage_superior,N58&lt;=5),1),"")</f>
        <v/>
      </c>
      <c r="C58" s="113" t="s">
        <v>515</v>
      </c>
      <c r="D58" s="113" t="str">
        <f>IF(Entries!AH57="","",Entries!AH57)</f>
        <v/>
      </c>
      <c r="E58" s="13"/>
      <c r="F58" s="14"/>
      <c r="G58" s="13"/>
      <c r="H58" s="14"/>
      <c r="I58" s="13"/>
      <c r="J58" s="14"/>
      <c r="K58" s="34"/>
      <c r="L58" s="156" t="str" cm="1">
        <f t="array" ref="L58">_xlfn.IFS(SUM($E58,$G58,$I58)=0,"",$K58&gt;=time_violations,"",SUM($E58,$G58,$I58)&gt;0,SUM($E58,$G58,$I58))</f>
        <v/>
      </c>
      <c r="M58" s="118" t="str">
        <f t="shared" si="36"/>
        <v/>
      </c>
      <c r="N58" s="118" t="str">
        <f t="shared" si="35"/>
        <v/>
      </c>
    </row>
    <row r="59" spans="1:14" x14ac:dyDescent="0.25">
      <c r="A59" s="534"/>
      <c r="B59" s="119" t="str" cm="1">
        <f t="array" ref="B59">IFERROR(_xlfn.IFS(M59="","",K59&gt;=1,0,OR(N59/COUNT(place_costume)&lt;=percentage_superior,N59&lt;=5),1),"")</f>
        <v/>
      </c>
      <c r="C59" s="120" t="s">
        <v>523</v>
      </c>
      <c r="D59" s="120" t="str">
        <f>IF(Entries!AH58="","",Entries!AH58)</f>
        <v/>
      </c>
      <c r="E59" s="15"/>
      <c r="F59" s="16"/>
      <c r="G59" s="15"/>
      <c r="H59" s="16"/>
      <c r="I59" s="15"/>
      <c r="J59" s="16"/>
      <c r="K59" s="35"/>
      <c r="L59" s="156" t="str" cm="1">
        <f t="array" ref="L59">_xlfn.IFS(SUM($E59,$G59,$I59)=0,"",$K59&gt;=time_violations,"",SUM($E59,$G59,$I59)&gt;0,SUM($E59,$G59,$I59))</f>
        <v/>
      </c>
      <c r="M59" s="118" t="str">
        <f t="shared" si="36"/>
        <v/>
      </c>
      <c r="N59" s="118" t="str">
        <f t="shared" si="35"/>
        <v/>
      </c>
    </row>
    <row r="60" spans="1:14" x14ac:dyDescent="0.25">
      <c r="A60" s="636" t="s">
        <v>39</v>
      </c>
      <c r="B60" s="399" t="str" cm="1">
        <f t="array" ref="B60">IFERROR(_xlfn.IFS(M60="","",K60&gt;=1,0,OR(N60/COUNT(place_costume)&lt;=percentage_superior,N60&lt;=5),1),"")</f>
        <v/>
      </c>
      <c r="C60" s="188" t="s">
        <v>532</v>
      </c>
      <c r="D60" s="149" t="str">
        <f>IF(Entries!AH59="","",Entries!AH59)</f>
        <v/>
      </c>
      <c r="E60" s="17"/>
      <c r="F60" s="18"/>
      <c r="G60" s="17"/>
      <c r="H60" s="18"/>
      <c r="I60" s="17"/>
      <c r="J60" s="18"/>
      <c r="K60" s="192"/>
      <c r="L60" s="157" t="str" cm="1">
        <f t="array" ref="L60">_xlfn.IFS(SUM($E60,$G60,$I60)=0,"",$K60&gt;=time_violations,"",SUM($E60,$G60,$I60)&gt;0,SUM($E60,$G60,$I60))</f>
        <v/>
      </c>
      <c r="M60" s="130" t="str">
        <f t="shared" si="36"/>
        <v/>
      </c>
      <c r="N60" s="130" t="str">
        <f t="shared" si="35"/>
        <v/>
      </c>
    </row>
    <row r="61" spans="1:14" x14ac:dyDescent="0.25">
      <c r="A61" s="636"/>
      <c r="B61" s="399" t="str" cm="1">
        <f t="array" ref="B61">IFERROR(_xlfn.IFS(M61="","",K61&gt;=1,0,OR(N61/COUNT(place_costume)&lt;=percentage_superior,N61&lt;=5),1),"")</f>
        <v/>
      </c>
      <c r="C61" s="188" t="s">
        <v>540</v>
      </c>
      <c r="D61" s="149" t="str">
        <f>IF(Entries!AH60="","",Entries!AH60)</f>
        <v/>
      </c>
      <c r="E61" s="17"/>
      <c r="F61" s="18"/>
      <c r="G61" s="17"/>
      <c r="H61" s="18"/>
      <c r="I61" s="17"/>
      <c r="J61" s="18"/>
      <c r="K61" s="36"/>
      <c r="L61" s="157" t="str" cm="1">
        <f t="array" ref="L61">_xlfn.IFS(SUM($E61,$G61,$I61)=0,"",$K61&gt;=time_violations,"",SUM($E61,$G61,$I61)&gt;0,SUM($E61,$G61,$I61))</f>
        <v/>
      </c>
      <c r="M61" s="130" t="str">
        <f t="shared" si="36"/>
        <v/>
      </c>
      <c r="N61" s="130" t="str">
        <f t="shared" si="35"/>
        <v/>
      </c>
    </row>
    <row r="62" spans="1:14" x14ac:dyDescent="0.25">
      <c r="A62" s="636"/>
      <c r="B62" s="399" t="str" cm="1">
        <f t="array" ref="B62">IFERROR(_xlfn.IFS(M62="","",K62&gt;=1,0,OR(N62/COUNT(place_costume)&lt;=percentage_superior,N62&lt;=5),1),"")</f>
        <v/>
      </c>
      <c r="C62" s="188" t="s">
        <v>548</v>
      </c>
      <c r="D62" s="149" t="str">
        <f>IF(Entries!AH61="","",Entries!AH61)</f>
        <v/>
      </c>
      <c r="E62" s="17"/>
      <c r="F62" s="18"/>
      <c r="G62" s="17"/>
      <c r="H62" s="18"/>
      <c r="I62" s="17"/>
      <c r="J62" s="18"/>
      <c r="K62" s="36"/>
      <c r="L62" s="157" t="str" cm="1">
        <f t="array" ref="L62">_xlfn.IFS(SUM($E62,$G62,$I62)=0,"",$K62&gt;=time_violations,"",SUM($E62,$G62,$I62)&gt;0,SUM($E62,$G62,$I62))</f>
        <v/>
      </c>
      <c r="M62" s="130" t="str">
        <f t="shared" si="36"/>
        <v/>
      </c>
      <c r="N62" s="130" t="str">
        <f t="shared" si="35"/>
        <v/>
      </c>
    </row>
    <row r="63" spans="1:14" x14ac:dyDescent="0.25">
      <c r="A63" s="636"/>
      <c r="B63" s="399" t="str" cm="1">
        <f t="array" ref="B63">IFERROR(_xlfn.IFS(M63="","",K63&gt;=1,0,OR(N63/COUNT(place_costume)&lt;=percentage_superior,N63&lt;=5),1),"")</f>
        <v/>
      </c>
      <c r="C63" s="188" t="s">
        <v>556</v>
      </c>
      <c r="D63" s="125" t="str">
        <f>IF(Entries!AH62="","",Entries!AH62)</f>
        <v/>
      </c>
      <c r="E63" s="17"/>
      <c r="F63" s="18"/>
      <c r="G63" s="17"/>
      <c r="H63" s="18"/>
      <c r="I63" s="17"/>
      <c r="J63" s="18"/>
      <c r="K63" s="36"/>
      <c r="L63" s="157" t="str" cm="1">
        <f t="array" ref="L63">_xlfn.IFS(SUM($E63,$G63,$I63)=0,"",$K63&gt;=time_violations,"",SUM($E63,$G63,$I63)&gt;0,SUM($E63,$G63,$I63))</f>
        <v/>
      </c>
      <c r="M63" s="130" t="str">
        <f t="shared" si="36"/>
        <v/>
      </c>
      <c r="N63" s="130" t="str">
        <f t="shared" si="35"/>
        <v/>
      </c>
    </row>
    <row r="64" spans="1:14" x14ac:dyDescent="0.25">
      <c r="A64" s="554" t="s">
        <v>40</v>
      </c>
      <c r="B64" s="193" t="str" cm="1">
        <f t="array" ref="B64">IFERROR(_xlfn.IFS(M64="","",K64&gt;=1,0,OR(N64/COUNT(place_costume)&lt;=percentage_superior,N64&lt;=5),1),"")</f>
        <v/>
      </c>
      <c r="C64" s="131" t="s">
        <v>565</v>
      </c>
      <c r="D64" s="151" t="str">
        <f>IF(Entries!AH63="","",Entries!AH63)</f>
        <v/>
      </c>
      <c r="E64" s="19"/>
      <c r="F64" s="20"/>
      <c r="G64" s="19"/>
      <c r="H64" s="20"/>
      <c r="I64" s="19"/>
      <c r="J64" s="20"/>
      <c r="K64" s="37"/>
      <c r="L64" s="132" t="str" cm="1">
        <f t="array" ref="L64">_xlfn.IFS(SUM($E64,$G64,$I64)=0,"",$K64&gt;=time_violations,"",SUM($E64,$G64,$I64)&gt;0,SUM($E64,$G64,$I64))</f>
        <v/>
      </c>
      <c r="M64" s="133" t="str">
        <f t="shared" si="36"/>
        <v/>
      </c>
      <c r="N64" s="133" t="str">
        <f t="shared" si="35"/>
        <v/>
      </c>
    </row>
    <row r="65" spans="1:14" x14ac:dyDescent="0.25">
      <c r="A65" s="637"/>
      <c r="B65" s="136" t="str" cm="1">
        <f t="array" ref="B65">IFERROR(_xlfn.IFS(M65="","",K65&gt;=1,0,OR(N65/COUNT(place_costume)&lt;=percentage_superior,N65&lt;=5),1),"")</f>
        <v/>
      </c>
      <c r="C65" s="137" t="s">
        <v>573</v>
      </c>
      <c r="D65" s="137" t="str">
        <f>IF(Entries!AH64="","",Entries!AH64)</f>
        <v/>
      </c>
      <c r="E65" s="21"/>
      <c r="F65" s="22"/>
      <c r="G65" s="21"/>
      <c r="H65" s="22"/>
      <c r="I65" s="21"/>
      <c r="J65" s="22"/>
      <c r="K65" s="37"/>
      <c r="L65" s="132" t="str" cm="1">
        <f t="array" ref="L65">_xlfn.IFS(SUM($E65,$G65,$I65)=0,"",$K65&gt;=time_violations,"",SUM($E65,$G65,$I65)&gt;0,SUM($E65,$G65,$I65))</f>
        <v/>
      </c>
      <c r="M65" s="133" t="str">
        <f t="shared" si="36"/>
        <v/>
      </c>
      <c r="N65" s="133" t="str">
        <f t="shared" si="35"/>
        <v/>
      </c>
    </row>
    <row r="66" spans="1:14" x14ac:dyDescent="0.25">
      <c r="A66" s="637"/>
      <c r="B66" s="136" t="str" cm="1">
        <f t="array" ref="B66">IFERROR(_xlfn.IFS(M66="","",K66&gt;=1,0,OR(N66/COUNT(place_costume)&lt;=percentage_superior,N66&lt;=5),1),"")</f>
        <v/>
      </c>
      <c r="C66" s="137" t="s">
        <v>581</v>
      </c>
      <c r="D66" s="137" t="str">
        <f>IF(Entries!AH65="","",Entries!AH65)</f>
        <v/>
      </c>
      <c r="E66" s="21"/>
      <c r="F66" s="22"/>
      <c r="G66" s="21"/>
      <c r="H66" s="22"/>
      <c r="I66" s="21"/>
      <c r="J66" s="22"/>
      <c r="K66" s="37"/>
      <c r="L66" s="132" t="str" cm="1">
        <f t="array" ref="L66">_xlfn.IFS(SUM($E66,$G66,$I66)=0,"",$K66&gt;=time_violations,"",SUM($E66,$G66,$I66)&gt;0,SUM($E66,$G66,$I66))</f>
        <v/>
      </c>
      <c r="M66" s="133" t="str">
        <f t="shared" si="36"/>
        <v/>
      </c>
      <c r="N66" s="133" t="str">
        <f t="shared" si="35"/>
        <v/>
      </c>
    </row>
    <row r="67" spans="1:14" x14ac:dyDescent="0.25">
      <c r="A67" s="637"/>
      <c r="B67" s="136" t="str" cm="1">
        <f t="array" ref="B67">IFERROR(_xlfn.IFS(M67="","",K67&gt;=1,0,OR(N67/COUNT(place_costume)&lt;=percentage_superior,N67&lt;=5),1),"")</f>
        <v/>
      </c>
      <c r="C67" s="137" t="s">
        <v>589</v>
      </c>
      <c r="D67" s="137" t="str">
        <f>IF(Entries!AH66="","",Entries!AH66)</f>
        <v/>
      </c>
      <c r="E67" s="21"/>
      <c r="F67" s="22"/>
      <c r="G67" s="21"/>
      <c r="H67" s="22"/>
      <c r="I67" s="21"/>
      <c r="J67" s="22"/>
      <c r="K67" s="37"/>
      <c r="L67" s="132" t="str" cm="1">
        <f t="array" ref="L67">_xlfn.IFS(SUM($E67,$G67,$I67)=0,"",$K67&gt;=time_violations,"",SUM($E67,$G67,$I67)&gt;0,SUM($E67,$G67,$I67))</f>
        <v/>
      </c>
      <c r="M67" s="133" t="str">
        <f t="shared" si="36"/>
        <v/>
      </c>
      <c r="N67" s="133" t="str">
        <f t="shared" si="35"/>
        <v/>
      </c>
    </row>
    <row r="68" spans="1:14" x14ac:dyDescent="0.25">
      <c r="A68" s="563" t="s">
        <v>41</v>
      </c>
      <c r="B68" s="140" t="str" cm="1">
        <f t="array" ref="B68">IFERROR(_xlfn.IFS(M68="","",K68&gt;=1,0,OR(N68/COUNT(place_costume)&lt;=percentage_superior,N68&lt;=5),1),"")</f>
        <v/>
      </c>
      <c r="C68" s="141" t="s">
        <v>598</v>
      </c>
      <c r="D68" s="141" t="str">
        <f>IF(Entries!AH67="","",Entries!AH67)</f>
        <v/>
      </c>
      <c r="E68" s="1"/>
      <c r="F68" s="2"/>
      <c r="G68" s="1"/>
      <c r="H68" s="2"/>
      <c r="I68" s="1"/>
      <c r="J68" s="2"/>
      <c r="K68" s="29"/>
      <c r="L68" s="63" t="str" cm="1">
        <f t="array" ref="L68">_xlfn.IFS(SUM($E68,$G68,$I68)=0,"",$K68&gt;=time_violations,"",SUM($E68,$G68,$I68)&gt;0,SUM($E68,$G68,$I68))</f>
        <v/>
      </c>
      <c r="M68" s="64" t="str">
        <f t="shared" si="36"/>
        <v/>
      </c>
      <c r="N68" s="64" t="str">
        <f t="shared" si="35"/>
        <v/>
      </c>
    </row>
    <row r="69" spans="1:14" x14ac:dyDescent="0.25">
      <c r="A69" s="638"/>
      <c r="B69" s="142" t="str" cm="1">
        <f t="array" ref="B69">IFERROR(_xlfn.IFS(M69="","",K69&gt;=1,0,OR(N69/COUNT(place_costume)&lt;=percentage_superior,N69&lt;=5),1),"")</f>
        <v/>
      </c>
      <c r="C69" s="143" t="s">
        <v>606</v>
      </c>
      <c r="D69" s="143" t="str">
        <f>IF(Entries!AH68="","",Entries!AH68)</f>
        <v/>
      </c>
      <c r="E69" s="3"/>
      <c r="F69" s="4"/>
      <c r="G69" s="3"/>
      <c r="H69" s="4"/>
      <c r="I69" s="3"/>
      <c r="J69" s="4"/>
      <c r="K69" s="29"/>
      <c r="L69" s="63" t="str" cm="1">
        <f t="array" ref="L69">_xlfn.IFS(SUM($E69,$G69,$I69)=0,"",$K69&gt;=time_violations,"",SUM($E69,$G69,$I69)&gt;0,SUM($E69,$G69,$I69))</f>
        <v/>
      </c>
      <c r="M69" s="64" t="str">
        <f t="shared" si="36"/>
        <v/>
      </c>
      <c r="N69" s="64" t="str">
        <f t="shared" si="35"/>
        <v/>
      </c>
    </row>
    <row r="70" spans="1:14" x14ac:dyDescent="0.25">
      <c r="A70" s="638"/>
      <c r="B70" s="142" t="str" cm="1">
        <f t="array" ref="B70">IFERROR(_xlfn.IFS(M70="","",K70&gt;=1,0,OR(N70/COUNT(place_costume)&lt;=percentage_superior,N70&lt;=5),1),"")</f>
        <v/>
      </c>
      <c r="C70" s="143" t="s">
        <v>614</v>
      </c>
      <c r="D70" s="143" t="str">
        <f>IF(Entries!AH69="","",Entries!AH69)</f>
        <v/>
      </c>
      <c r="E70" s="3"/>
      <c r="F70" s="4"/>
      <c r="G70" s="3"/>
      <c r="H70" s="4"/>
      <c r="I70" s="3"/>
      <c r="J70" s="4"/>
      <c r="K70" s="29"/>
      <c r="L70" s="63" t="str" cm="1">
        <f t="array" ref="L70">_xlfn.IFS(SUM($E70,$G70,$I70)=0,"",$K70&gt;=time_violations,"",SUM($E70,$G70,$I70)&gt;0,SUM($E70,$G70,$I70))</f>
        <v/>
      </c>
      <c r="M70" s="64" t="str">
        <f t="shared" si="36"/>
        <v/>
      </c>
      <c r="N70" s="64" t="str">
        <f t="shared" si="35"/>
        <v/>
      </c>
    </row>
    <row r="71" spans="1:14" x14ac:dyDescent="0.25">
      <c r="A71" s="638"/>
      <c r="B71" s="142" t="str" cm="1">
        <f t="array" ref="B71">IFERROR(_xlfn.IFS(M71="","",K71&gt;=1,0,OR(N71/COUNT(place_costume)&lt;=percentage_superior,N71&lt;=5),1),"")</f>
        <v/>
      </c>
      <c r="C71" s="143" t="s">
        <v>622</v>
      </c>
      <c r="D71" s="143" t="str">
        <f>IF(Entries!AH70="","",Entries!AH70)</f>
        <v/>
      </c>
      <c r="E71" s="3"/>
      <c r="F71" s="4"/>
      <c r="G71" s="3"/>
      <c r="H71" s="4"/>
      <c r="I71" s="3"/>
      <c r="J71" s="4"/>
      <c r="K71" s="29"/>
      <c r="L71" s="63" t="str" cm="1">
        <f t="array" ref="L71">_xlfn.IFS(SUM($E71,$G71,$I71)=0,"",$K71&gt;=time_violations,"",SUM($E71,$G71,$I71)&gt;0,SUM($E71,$G71,$I71))</f>
        <v/>
      </c>
      <c r="M71" s="64" t="str">
        <f t="shared" si="36"/>
        <v/>
      </c>
      <c r="N71" s="64" t="str">
        <f t="shared" ref="N71:N131" si="37">IFERROR(_xlfn.RANK.EQ($L71, rank,1) + COUNTIFS(rank, $L71,score, "&gt;" &amp;M71),"")</f>
        <v/>
      </c>
    </row>
    <row r="72" spans="1:14" x14ac:dyDescent="0.25">
      <c r="A72" s="639" t="s">
        <v>42</v>
      </c>
      <c r="B72" s="77" t="str" cm="1">
        <f t="array" ref="B72">IFERROR(_xlfn.IFS(M72="","",K72&gt;=1,0,OR(N72/COUNT(place_costume)&lt;=percentage_superior,N72&lt;=5),1),"")</f>
        <v/>
      </c>
      <c r="C72" s="78" t="s">
        <v>631</v>
      </c>
      <c r="D72" s="78" t="str">
        <f>IF(Entries!AH71="","",Entries!AH71)</f>
        <v/>
      </c>
      <c r="E72" s="5"/>
      <c r="F72" s="6"/>
      <c r="G72" s="5"/>
      <c r="H72" s="6"/>
      <c r="I72" s="5"/>
      <c r="J72" s="6"/>
      <c r="K72" s="30"/>
      <c r="L72" s="152" t="str" cm="1">
        <f t="array" ref="L72">_xlfn.IFS(SUM($E72,$G72,$I72)=0,"",$K72&gt;=time_violations,"",SUM($E72,$G72,$I72)&gt;0,SUM($E72,$G72,$I72))</f>
        <v/>
      </c>
      <c r="M72" s="83" t="str">
        <f t="shared" ref="M72:M131" si="38">IF(SUM(F72,H72,J72)&gt;0,SUM(F72,H72,J72),"")</f>
        <v/>
      </c>
      <c r="N72" s="84" t="str">
        <f t="shared" si="37"/>
        <v/>
      </c>
    </row>
    <row r="73" spans="1:14" x14ac:dyDescent="0.25">
      <c r="A73" s="639"/>
      <c r="B73" s="77" t="str" cm="1">
        <f t="array" ref="B73">IFERROR(_xlfn.IFS(M73="","",K73&gt;=1,0,OR(N73/COUNT(place_costume)&lt;=percentage_superior,N73&lt;=5),1),"")</f>
        <v/>
      </c>
      <c r="C73" s="78" t="s">
        <v>639</v>
      </c>
      <c r="D73" s="78" t="str">
        <f>IF(Entries!AH72="","",Entries!AH72)</f>
        <v/>
      </c>
      <c r="E73" s="5"/>
      <c r="F73" s="6"/>
      <c r="G73" s="5"/>
      <c r="H73" s="6"/>
      <c r="I73" s="5"/>
      <c r="J73" s="6"/>
      <c r="K73" s="30"/>
      <c r="L73" s="152" t="str" cm="1">
        <f t="array" ref="L73">_xlfn.IFS(SUM($E73,$G73,$I73)=0,"",$K73&gt;=time_violations,"",SUM($E73,$G73,$I73)&gt;0,SUM($E73,$G73,$I73))</f>
        <v/>
      </c>
      <c r="M73" s="83" t="str">
        <f t="shared" si="38"/>
        <v/>
      </c>
      <c r="N73" s="84" t="str">
        <f t="shared" si="37"/>
        <v/>
      </c>
    </row>
    <row r="74" spans="1:14" x14ac:dyDescent="0.25">
      <c r="A74" s="639"/>
      <c r="B74" s="77" t="str" cm="1">
        <f t="array" ref="B74">IFERROR(_xlfn.IFS(M74="","",K74&gt;=1,0,OR(N74/COUNT(place_costume)&lt;=percentage_superior,N74&lt;=5),1),"")</f>
        <v/>
      </c>
      <c r="C74" s="78" t="s">
        <v>647</v>
      </c>
      <c r="D74" s="78" t="str">
        <f>IF(Entries!AH73="","",Entries!AH73)</f>
        <v/>
      </c>
      <c r="E74" s="5"/>
      <c r="F74" s="6"/>
      <c r="G74" s="5"/>
      <c r="H74" s="6"/>
      <c r="I74" s="5"/>
      <c r="J74" s="6"/>
      <c r="K74" s="30"/>
      <c r="L74" s="152" t="str" cm="1">
        <f t="array" ref="L74">_xlfn.IFS(SUM($E74,$G74,$I74)=0,"",$K74&gt;=time_violations,"",SUM($E74,$G74,$I74)&gt;0,SUM($E74,$G74,$I74))</f>
        <v/>
      </c>
      <c r="M74" s="83" t="str">
        <f t="shared" si="38"/>
        <v/>
      </c>
      <c r="N74" s="84" t="str">
        <f t="shared" si="37"/>
        <v/>
      </c>
    </row>
    <row r="75" spans="1:14" x14ac:dyDescent="0.25">
      <c r="A75" s="639"/>
      <c r="B75" s="77" t="str" cm="1">
        <f t="array" ref="B75">IFERROR(_xlfn.IFS(M75="","",K75&gt;=1,0,OR(N75/COUNT(place_costume)&lt;=percentage_superior,N75&lt;=5),1),"")</f>
        <v/>
      </c>
      <c r="C75" s="78" t="s">
        <v>655</v>
      </c>
      <c r="D75" s="78" t="str">
        <f>IF(Entries!AH74="","",Entries!AH74)</f>
        <v/>
      </c>
      <c r="E75" s="5"/>
      <c r="F75" s="6"/>
      <c r="G75" s="5"/>
      <c r="H75" s="6"/>
      <c r="I75" s="5"/>
      <c r="J75" s="6"/>
      <c r="K75" s="30"/>
      <c r="L75" s="152" t="str" cm="1">
        <f t="array" ref="L75">_xlfn.IFS(SUM($E75,$G75,$I75)=0,"",$K75&gt;=time_violations,"",SUM($E75,$G75,$I75)&gt;0,SUM($E75,$G75,$I75))</f>
        <v/>
      </c>
      <c r="M75" s="83" t="str">
        <f t="shared" si="38"/>
        <v/>
      </c>
      <c r="N75" s="84" t="str">
        <f t="shared" si="37"/>
        <v/>
      </c>
    </row>
    <row r="76" spans="1:14" x14ac:dyDescent="0.25">
      <c r="A76" s="640" t="s">
        <v>43</v>
      </c>
      <c r="B76" s="87" t="str" cm="1">
        <f t="array" ref="B76">IFERROR(_xlfn.IFS(M76="","",K76&gt;=1,0,OR(N76/COUNT(place_costume)&lt;=percentage_superior,N76&lt;=5),1),"")</f>
        <v/>
      </c>
      <c r="C76" s="88" t="s">
        <v>664</v>
      </c>
      <c r="D76" s="88" t="str">
        <f>IF(Entries!AH75="","",Entries!AH75)</f>
        <v/>
      </c>
      <c r="E76" s="7"/>
      <c r="F76" s="8"/>
      <c r="G76" s="7"/>
      <c r="H76" s="8"/>
      <c r="I76" s="7"/>
      <c r="J76" s="8"/>
      <c r="K76" s="31"/>
      <c r="L76" s="153" t="str" cm="1">
        <f t="array" ref="L76">_xlfn.IFS(SUM($E76,$G76,$I76)=0,"",$K76&gt;=time_violations,"",SUM($E76,$G76,$I76)&gt;0,SUM($E76,$G76,$I76))</f>
        <v/>
      </c>
      <c r="M76" s="93" t="str">
        <f t="shared" si="38"/>
        <v/>
      </c>
      <c r="N76" s="94" t="str">
        <f t="shared" si="37"/>
        <v/>
      </c>
    </row>
    <row r="77" spans="1:14" x14ac:dyDescent="0.25">
      <c r="A77" s="640"/>
      <c r="B77" s="87" t="str" cm="1">
        <f t="array" ref="B77">IFERROR(_xlfn.IFS(M77="","",K77&gt;=1,0,OR(N77/COUNT(place_costume)&lt;=percentage_superior,N77&lt;=5),1),"")</f>
        <v/>
      </c>
      <c r="C77" s="88" t="s">
        <v>672</v>
      </c>
      <c r="D77" s="88" t="str">
        <f>IF(Entries!AH76="","",Entries!AH76)</f>
        <v/>
      </c>
      <c r="E77" s="7"/>
      <c r="F77" s="8"/>
      <c r="G77" s="7"/>
      <c r="H77" s="8"/>
      <c r="I77" s="7"/>
      <c r="J77" s="8"/>
      <c r="K77" s="31"/>
      <c r="L77" s="153" t="str" cm="1">
        <f t="array" ref="L77">_xlfn.IFS(SUM($E77,$G77,$I77)=0,"",$K77&gt;=time_violations,"",SUM($E77,$G77,$I77)&gt;0,SUM($E77,$G77,$I77))</f>
        <v/>
      </c>
      <c r="M77" s="93" t="str">
        <f t="shared" si="38"/>
        <v/>
      </c>
      <c r="N77" s="94" t="str">
        <f t="shared" si="37"/>
        <v/>
      </c>
    </row>
    <row r="78" spans="1:14" x14ac:dyDescent="0.25">
      <c r="A78" s="640"/>
      <c r="B78" s="87" t="str" cm="1">
        <f t="array" ref="B78">IFERROR(_xlfn.IFS(M78="","",K78&gt;=1,0,OR(N78/COUNT(place_costume)&lt;=percentage_superior,N78&lt;=5),1),"")</f>
        <v/>
      </c>
      <c r="C78" s="88" t="s">
        <v>680</v>
      </c>
      <c r="D78" s="88" t="str">
        <f>IF(Entries!AH77="","",Entries!AH77)</f>
        <v/>
      </c>
      <c r="E78" s="7"/>
      <c r="F78" s="8"/>
      <c r="G78" s="7"/>
      <c r="H78" s="8"/>
      <c r="I78" s="7"/>
      <c r="J78" s="8"/>
      <c r="K78" s="31"/>
      <c r="L78" s="153" t="str" cm="1">
        <f t="array" ref="L78">_xlfn.IFS(SUM($E78,$G78,$I78)=0,"",$K78&gt;=time_violations,"",SUM($E78,$G78,$I78)&gt;0,SUM($E78,$G78,$I78))</f>
        <v/>
      </c>
      <c r="M78" s="93" t="str">
        <f t="shared" si="38"/>
        <v/>
      </c>
      <c r="N78" s="94" t="str">
        <f t="shared" si="37"/>
        <v/>
      </c>
    </row>
    <row r="79" spans="1:14" x14ac:dyDescent="0.25">
      <c r="A79" s="640"/>
      <c r="B79" s="87" t="str" cm="1">
        <f t="array" ref="B79">IFERROR(_xlfn.IFS(M79="","",K79&gt;=1,0,OR(N79/COUNT(place_costume)&lt;=percentage_superior,N79&lt;=5),1),"")</f>
        <v/>
      </c>
      <c r="C79" s="88" t="s">
        <v>688</v>
      </c>
      <c r="D79" s="88" t="str">
        <f>IF(Entries!AH78="","",Entries!AH78)</f>
        <v/>
      </c>
      <c r="E79" s="7"/>
      <c r="F79" s="8"/>
      <c r="G79" s="7"/>
      <c r="H79" s="8"/>
      <c r="I79" s="7"/>
      <c r="J79" s="8"/>
      <c r="K79" s="31"/>
      <c r="L79" s="153" t="str" cm="1">
        <f t="array" ref="L79">_xlfn.IFS(SUM($E79,$G79,$I79)=0,"",$K79&gt;=time_violations,"",SUM($E79,$G79,$I79)&gt;0,SUM($E79,$G79,$I79))</f>
        <v/>
      </c>
      <c r="M79" s="93" t="str">
        <f t="shared" si="38"/>
        <v/>
      </c>
      <c r="N79" s="93" t="str">
        <f t="shared" si="37"/>
        <v/>
      </c>
    </row>
    <row r="80" spans="1:14" x14ac:dyDescent="0.25">
      <c r="A80" s="641" t="s">
        <v>44</v>
      </c>
      <c r="B80" s="98" t="str" cm="1">
        <f t="array" ref="B80">IFERROR(_xlfn.IFS(M80="","",K80&gt;=1,0,OR(N80/COUNT(place_costume)&lt;=percentage_superior,N80&lt;=5),1),"")</f>
        <v/>
      </c>
      <c r="C80" s="99" t="s">
        <v>697</v>
      </c>
      <c r="D80" s="99" t="str">
        <f>IF(Entries!AH79="","",Entries!AH79)</f>
        <v/>
      </c>
      <c r="E80" s="9"/>
      <c r="F80" s="10"/>
      <c r="G80" s="9"/>
      <c r="H80" s="10"/>
      <c r="I80" s="9"/>
      <c r="J80" s="10"/>
      <c r="K80" s="32"/>
      <c r="L80" s="154" t="str" cm="1">
        <f t="array" ref="L80">_xlfn.IFS(SUM($E80,$G80,$I80)=0,"",$K80&gt;=time_violations,"",SUM($E80,$G80,$I80)&gt;0,SUM($E80,$G80,$I80))</f>
        <v/>
      </c>
      <c r="M80" s="104" t="str">
        <f t="shared" si="38"/>
        <v/>
      </c>
      <c r="N80" s="104" t="str">
        <f t="shared" si="37"/>
        <v/>
      </c>
    </row>
    <row r="81" spans="1:14" x14ac:dyDescent="0.25">
      <c r="A81" s="641"/>
      <c r="B81" s="98" t="str" cm="1">
        <f t="array" ref="B81">IFERROR(_xlfn.IFS(M81="","",K81&gt;=1,0,OR(N81/COUNT(place_costume)&lt;=percentage_superior,N81&lt;=5),1),"")</f>
        <v/>
      </c>
      <c r="C81" s="99" t="s">
        <v>705</v>
      </c>
      <c r="D81" s="99" t="str">
        <f>IF(Entries!AH80="","",Entries!AH80)</f>
        <v/>
      </c>
      <c r="E81" s="9"/>
      <c r="F81" s="10"/>
      <c r="G81" s="9"/>
      <c r="H81" s="10"/>
      <c r="I81" s="9"/>
      <c r="J81" s="10"/>
      <c r="K81" s="32"/>
      <c r="L81" s="154" t="str" cm="1">
        <f t="array" ref="L81">_xlfn.IFS(SUM($E81,$G81,$I81)=0,"",$K81&gt;=time_violations,"",SUM($E81,$G81,$I81)&gt;0,SUM($E81,$G81,$I81))</f>
        <v/>
      </c>
      <c r="M81" s="104" t="str">
        <f t="shared" si="38"/>
        <v/>
      </c>
      <c r="N81" s="104" t="str">
        <f t="shared" si="37"/>
        <v/>
      </c>
    </row>
    <row r="82" spans="1:14" x14ac:dyDescent="0.25">
      <c r="A82" s="641"/>
      <c r="B82" s="98" t="str" cm="1">
        <f t="array" ref="B82">IFERROR(_xlfn.IFS(M82="","",K82&gt;=1,0,OR(N82/COUNT(place_costume)&lt;=percentage_superior,N82&lt;=5),1),"")</f>
        <v/>
      </c>
      <c r="C82" s="99" t="s">
        <v>713</v>
      </c>
      <c r="D82" s="99" t="str">
        <f>IF(Entries!AH81="","",Entries!AH81)</f>
        <v/>
      </c>
      <c r="E82" s="9"/>
      <c r="F82" s="10"/>
      <c r="G82" s="9"/>
      <c r="H82" s="10"/>
      <c r="I82" s="9"/>
      <c r="J82" s="10"/>
      <c r="K82" s="32"/>
      <c r="L82" s="154" t="str" cm="1">
        <f t="array" ref="L82">_xlfn.IFS(SUM($E82,$G82,$I82)=0,"",$K82&gt;=time_violations,"",SUM($E82,$G82,$I82)&gt;0,SUM($E82,$G82,$I82))</f>
        <v/>
      </c>
      <c r="M82" s="104" t="str">
        <f t="shared" si="38"/>
        <v/>
      </c>
      <c r="N82" s="104" t="str">
        <f t="shared" si="37"/>
        <v/>
      </c>
    </row>
    <row r="83" spans="1:14" x14ac:dyDescent="0.25">
      <c r="A83" s="641"/>
      <c r="B83" s="98" t="str" cm="1">
        <f t="array" ref="B83">IFERROR(_xlfn.IFS(M83="","",K83&gt;=1,0,OR(N83/COUNT(place_costume)&lt;=percentage_superior,N83&lt;=5),1),"")</f>
        <v/>
      </c>
      <c r="C83" s="99" t="s">
        <v>721</v>
      </c>
      <c r="D83" s="99" t="str">
        <f>IF(Entries!AH82="","",Entries!AH82)</f>
        <v/>
      </c>
      <c r="E83" s="9"/>
      <c r="F83" s="10"/>
      <c r="G83" s="9"/>
      <c r="H83" s="10"/>
      <c r="I83" s="9"/>
      <c r="J83" s="10"/>
      <c r="K83" s="32"/>
      <c r="L83" s="154" t="str" cm="1">
        <f t="array" ref="L83">_xlfn.IFS(SUM($E83,$G83,$I83)=0,"",$K83&gt;=time_violations,"",SUM($E83,$G83,$I83)&gt;0,SUM($E83,$G83,$I83))</f>
        <v/>
      </c>
      <c r="M83" s="104" t="str">
        <f t="shared" si="38"/>
        <v/>
      </c>
      <c r="N83" s="104" t="str">
        <f t="shared" si="37"/>
        <v/>
      </c>
    </row>
    <row r="84" spans="1:14" x14ac:dyDescent="0.25">
      <c r="A84" s="634" t="s">
        <v>45</v>
      </c>
      <c r="B84" s="105" t="str" cm="1">
        <f t="array" ref="B84">IFERROR(_xlfn.IFS(M84="","",K84&gt;=1,0,OR(N84/COUNT(place_costume)&lt;=percentage_superior,N84&lt;=5),1),"")</f>
        <v/>
      </c>
      <c r="C84" s="106" t="s">
        <v>730</v>
      </c>
      <c r="D84" s="106" t="str">
        <f>IF(Entries!AH83="","",Entries!AH83)</f>
        <v/>
      </c>
      <c r="E84" s="11"/>
      <c r="F84" s="12"/>
      <c r="G84" s="11"/>
      <c r="H84" s="12"/>
      <c r="I84" s="11"/>
      <c r="J84" s="12"/>
      <c r="K84" s="33"/>
      <c r="L84" s="155" t="str" cm="1">
        <f t="array" ref="L84">_xlfn.IFS(SUM($E84,$G84,$I84)=0,"",$K84&gt;=time_violations,"",SUM($E84,$G84,$I84)&gt;0,SUM($E84,$G84,$I84))</f>
        <v/>
      </c>
      <c r="M84" s="111" t="str">
        <f t="shared" si="38"/>
        <v/>
      </c>
      <c r="N84" s="111" t="str">
        <f t="shared" si="37"/>
        <v/>
      </c>
    </row>
    <row r="85" spans="1:14" x14ac:dyDescent="0.25">
      <c r="A85" s="634"/>
      <c r="B85" s="105" t="str" cm="1">
        <f t="array" ref="B85">IFERROR(_xlfn.IFS(M85="","",K85&gt;=1,0,OR(N85/COUNT(place_costume)&lt;=percentage_superior,N85&lt;=5),1),"")</f>
        <v/>
      </c>
      <c r="C85" s="106" t="s">
        <v>738</v>
      </c>
      <c r="D85" s="106" t="str">
        <f>IF(Entries!AH84="","",Entries!AH84)</f>
        <v/>
      </c>
      <c r="E85" s="11"/>
      <c r="F85" s="12"/>
      <c r="G85" s="11"/>
      <c r="H85" s="12"/>
      <c r="I85" s="11"/>
      <c r="J85" s="12"/>
      <c r="K85" s="33"/>
      <c r="L85" s="155" t="str" cm="1">
        <f t="array" ref="L85">_xlfn.IFS(SUM($E85,$G85,$I85)=0,"",$K85&gt;=time_violations,"",SUM($E85,$G85,$I85)&gt;0,SUM($E85,$G85,$I85))</f>
        <v/>
      </c>
      <c r="M85" s="111" t="str">
        <f t="shared" si="38"/>
        <v/>
      </c>
      <c r="N85" s="111" t="str">
        <f t="shared" si="37"/>
        <v/>
      </c>
    </row>
    <row r="86" spans="1:14" x14ac:dyDescent="0.25">
      <c r="A86" s="634"/>
      <c r="B86" s="105" t="str" cm="1">
        <f t="array" ref="B86">IFERROR(_xlfn.IFS(M86="","",K86&gt;=1,0,OR(N86/COUNT(place_costume)&lt;=percentage_superior,N86&lt;=5),1),"")</f>
        <v/>
      </c>
      <c r="C86" s="106" t="s">
        <v>746</v>
      </c>
      <c r="D86" s="106" t="str">
        <f>IF(Entries!AH85="","",Entries!AH85)</f>
        <v/>
      </c>
      <c r="E86" s="11"/>
      <c r="F86" s="12"/>
      <c r="G86" s="11"/>
      <c r="H86" s="12"/>
      <c r="I86" s="11"/>
      <c r="J86" s="12"/>
      <c r="K86" s="33"/>
      <c r="L86" s="155" t="str" cm="1">
        <f t="array" ref="L86">_xlfn.IFS(SUM($E86,$G86,$I86)=0,"",$K86&gt;=time_violations,"",SUM($E86,$G86,$I86)&gt;0,SUM($E86,$G86,$I86))</f>
        <v/>
      </c>
      <c r="M86" s="111" t="str">
        <f t="shared" si="38"/>
        <v/>
      </c>
      <c r="N86" s="111" t="str">
        <f t="shared" si="37"/>
        <v/>
      </c>
    </row>
    <row r="87" spans="1:14" x14ac:dyDescent="0.25">
      <c r="A87" s="634"/>
      <c r="B87" s="105" t="str" cm="1">
        <f t="array" ref="B87">IFERROR(_xlfn.IFS(M87="","",K87&gt;=1,0,OR(N87/COUNT(place_costume)&lt;=percentage_superior,N87&lt;=5),1),"")</f>
        <v/>
      </c>
      <c r="C87" s="106" t="s">
        <v>754</v>
      </c>
      <c r="D87" s="106" t="str">
        <f>IF(Entries!AH86="","",Entries!AH86)</f>
        <v/>
      </c>
      <c r="E87" s="11"/>
      <c r="F87" s="12"/>
      <c r="G87" s="11"/>
      <c r="H87" s="12"/>
      <c r="I87" s="11"/>
      <c r="J87" s="12"/>
      <c r="K87" s="33"/>
      <c r="L87" s="155" t="str" cm="1">
        <f t="array" ref="L87">_xlfn.IFS(SUM($E87,$G87,$I87)=0,"",$K87&gt;=time_violations,"",SUM($E87,$G87,$I87)&gt;0,SUM($E87,$G87,$I87))</f>
        <v/>
      </c>
      <c r="M87" s="111" t="str">
        <f t="shared" si="38"/>
        <v/>
      </c>
      <c r="N87" s="111" t="str">
        <f t="shared" si="37"/>
        <v/>
      </c>
    </row>
    <row r="88" spans="1:14" x14ac:dyDescent="0.25">
      <c r="A88" s="635" t="s">
        <v>46</v>
      </c>
      <c r="B88" s="112" t="str" cm="1">
        <f t="array" ref="B88">IFERROR(_xlfn.IFS(M88="","",K88&gt;=1,0,OR(N88/COUNT(place_costume)&lt;=percentage_superior,N88&lt;=5),1),"")</f>
        <v/>
      </c>
      <c r="C88" s="113" t="s">
        <v>763</v>
      </c>
      <c r="D88" s="113" t="str">
        <f>IF(Entries!AH87="","",Entries!AH87)</f>
        <v/>
      </c>
      <c r="E88" s="13"/>
      <c r="F88" s="14"/>
      <c r="G88" s="13"/>
      <c r="H88" s="14"/>
      <c r="I88" s="13"/>
      <c r="J88" s="14"/>
      <c r="K88" s="34"/>
      <c r="L88" s="156" t="str" cm="1">
        <f t="array" ref="L88">_xlfn.IFS(SUM($E88,$G88,$I88)=0,"",$K88&gt;=time_violations,"",SUM($E88,$G88,$I88)&gt;0,SUM($E88,$G88,$I88))</f>
        <v/>
      </c>
      <c r="M88" s="118" t="str">
        <f t="shared" si="38"/>
        <v/>
      </c>
      <c r="N88" s="118" t="str">
        <f t="shared" si="37"/>
        <v/>
      </c>
    </row>
    <row r="89" spans="1:14" x14ac:dyDescent="0.25">
      <c r="A89" s="635"/>
      <c r="B89" s="112" t="str" cm="1">
        <f t="array" ref="B89">IFERROR(_xlfn.IFS(M89="","",K89&gt;=1,0,OR(N89/COUNT(place_costume)&lt;=percentage_superior,N89&lt;=5),1),"")</f>
        <v/>
      </c>
      <c r="C89" s="113" t="s">
        <v>771</v>
      </c>
      <c r="D89" s="113" t="str">
        <f>IF(Entries!AH88="","",Entries!AH88)</f>
        <v/>
      </c>
      <c r="E89" s="13"/>
      <c r="F89" s="14"/>
      <c r="G89" s="13"/>
      <c r="H89" s="14"/>
      <c r="I89" s="13"/>
      <c r="J89" s="14"/>
      <c r="K89" s="34"/>
      <c r="L89" s="156" t="str" cm="1">
        <f t="array" ref="L89">_xlfn.IFS(SUM($E89,$G89,$I89)=0,"",$K89&gt;=time_violations,"",SUM($E89,$G89,$I89)&gt;0,SUM($E89,$G89,$I89))</f>
        <v/>
      </c>
      <c r="M89" s="118" t="str">
        <f t="shared" si="38"/>
        <v/>
      </c>
      <c r="N89" s="118" t="str">
        <f t="shared" si="37"/>
        <v/>
      </c>
    </row>
    <row r="90" spans="1:14" x14ac:dyDescent="0.25">
      <c r="A90" s="635"/>
      <c r="B90" s="112" t="str" cm="1">
        <f t="array" ref="B90">IFERROR(_xlfn.IFS(M90="","",K90&gt;=1,0,OR(N90/COUNT(place_costume)&lt;=percentage_superior,N90&lt;=5),1),"")</f>
        <v/>
      </c>
      <c r="C90" s="113" t="s">
        <v>779</v>
      </c>
      <c r="D90" s="113" t="str">
        <f>IF(Entries!AH89="","",Entries!AH89)</f>
        <v/>
      </c>
      <c r="E90" s="13"/>
      <c r="F90" s="14"/>
      <c r="G90" s="13"/>
      <c r="H90" s="14"/>
      <c r="I90" s="13"/>
      <c r="J90" s="14"/>
      <c r="K90" s="34"/>
      <c r="L90" s="156" t="str" cm="1">
        <f t="array" ref="L90">_xlfn.IFS(SUM($E90,$G90,$I90)=0,"",$K90&gt;=time_violations,"",SUM($E90,$G90,$I90)&gt;0,SUM($E90,$G90,$I90))</f>
        <v/>
      </c>
      <c r="M90" s="118" t="str">
        <f t="shared" si="38"/>
        <v/>
      </c>
      <c r="N90" s="118" t="str">
        <f t="shared" si="37"/>
        <v/>
      </c>
    </row>
    <row r="91" spans="1:14" x14ac:dyDescent="0.25">
      <c r="A91" s="534"/>
      <c r="B91" s="119" t="str" cm="1">
        <f t="array" ref="B91">IFERROR(_xlfn.IFS(M91="","",K91&gt;=1,0,OR(N91/COUNT(place_costume)&lt;=percentage_superior,N91&lt;=5),1),"")</f>
        <v/>
      </c>
      <c r="C91" s="120" t="s">
        <v>787</v>
      </c>
      <c r="D91" s="120" t="str">
        <f>IF(Entries!AH90="","",Entries!AH90)</f>
        <v/>
      </c>
      <c r="E91" s="15"/>
      <c r="F91" s="16"/>
      <c r="G91" s="15"/>
      <c r="H91" s="16"/>
      <c r="I91" s="15"/>
      <c r="J91" s="16"/>
      <c r="K91" s="35"/>
      <c r="L91" s="156" t="str" cm="1">
        <f t="array" ref="L91">_xlfn.IFS(SUM($E91,$G91,$I91)=0,"",$K91&gt;=time_violations,"",SUM($E91,$G91,$I91)&gt;0,SUM($E91,$G91,$I91))</f>
        <v/>
      </c>
      <c r="M91" s="118" t="str">
        <f t="shared" si="38"/>
        <v/>
      </c>
      <c r="N91" s="118" t="str">
        <f t="shared" si="37"/>
        <v/>
      </c>
    </row>
    <row r="92" spans="1:14" x14ac:dyDescent="0.25">
      <c r="A92" s="636" t="s">
        <v>47</v>
      </c>
      <c r="B92" s="399" t="str" cm="1">
        <f t="array" ref="B92">IFERROR(_xlfn.IFS(M92="","",K92&gt;=1,0,OR(N92/COUNT(place_costume)&lt;=percentage_superior,N92&lt;=5),1),"")</f>
        <v/>
      </c>
      <c r="C92" s="188" t="s">
        <v>796</v>
      </c>
      <c r="D92" s="149" t="str">
        <f>IF(Entries!AH91="","",Entries!AH91)</f>
        <v/>
      </c>
      <c r="E92" s="17"/>
      <c r="F92" s="18"/>
      <c r="G92" s="17"/>
      <c r="H92" s="18"/>
      <c r="I92" s="17"/>
      <c r="J92" s="18"/>
      <c r="K92" s="192"/>
      <c r="L92" s="157" t="str" cm="1">
        <f t="array" ref="L92">_xlfn.IFS(SUM($E92,$G92,$I92)=0,"",$K92&gt;=time_violations,"",SUM($E92,$G92,$I92)&gt;0,SUM($E92,$G92,$I92))</f>
        <v/>
      </c>
      <c r="M92" s="130" t="str">
        <f t="shared" si="38"/>
        <v/>
      </c>
      <c r="N92" s="130" t="str">
        <f t="shared" si="37"/>
        <v/>
      </c>
    </row>
    <row r="93" spans="1:14" x14ac:dyDescent="0.25">
      <c r="A93" s="636"/>
      <c r="B93" s="399" t="str" cm="1">
        <f t="array" ref="B93">IFERROR(_xlfn.IFS(M93="","",K93&gt;=1,0,OR(N93/COUNT(place_costume)&lt;=percentage_superior,N93&lt;=5),1),"")</f>
        <v/>
      </c>
      <c r="C93" s="188" t="s">
        <v>804</v>
      </c>
      <c r="D93" s="149" t="str">
        <f>IF(Entries!AH92="","",Entries!AH92)</f>
        <v/>
      </c>
      <c r="E93" s="17"/>
      <c r="F93" s="18"/>
      <c r="G93" s="17"/>
      <c r="H93" s="18"/>
      <c r="I93" s="17"/>
      <c r="J93" s="18"/>
      <c r="K93" s="36"/>
      <c r="L93" s="157" t="str" cm="1">
        <f t="array" ref="L93">_xlfn.IFS(SUM($E93,$G93,$I93)=0,"",$K93&gt;=time_violations,"",SUM($E93,$G93,$I93)&gt;0,SUM($E93,$G93,$I93))</f>
        <v/>
      </c>
      <c r="M93" s="130" t="str">
        <f t="shared" si="38"/>
        <v/>
      </c>
      <c r="N93" s="130" t="str">
        <f t="shared" si="37"/>
        <v/>
      </c>
    </row>
    <row r="94" spans="1:14" x14ac:dyDescent="0.25">
      <c r="A94" s="636"/>
      <c r="B94" s="399" t="str" cm="1">
        <f t="array" ref="B94">IFERROR(_xlfn.IFS(M94="","",K94&gt;=1,0,OR(N94/COUNT(place_costume)&lt;=percentage_superior,N94&lt;=5),1),"")</f>
        <v/>
      </c>
      <c r="C94" s="188" t="s">
        <v>812</v>
      </c>
      <c r="D94" s="149" t="str">
        <f>IF(Entries!AH93="","",Entries!AH93)</f>
        <v/>
      </c>
      <c r="E94" s="17"/>
      <c r="F94" s="18"/>
      <c r="G94" s="17"/>
      <c r="H94" s="18"/>
      <c r="I94" s="17"/>
      <c r="J94" s="18"/>
      <c r="K94" s="36"/>
      <c r="L94" s="157" t="str" cm="1">
        <f t="array" ref="L94">_xlfn.IFS(SUM($E94,$G94,$I94)=0,"",$K94&gt;=time_violations,"",SUM($E94,$G94,$I94)&gt;0,SUM($E94,$G94,$I94))</f>
        <v/>
      </c>
      <c r="M94" s="130" t="str">
        <f t="shared" si="38"/>
        <v/>
      </c>
      <c r="N94" s="130" t="str">
        <f t="shared" si="37"/>
        <v/>
      </c>
    </row>
    <row r="95" spans="1:14" x14ac:dyDescent="0.25">
      <c r="A95" s="636"/>
      <c r="B95" s="399" t="str" cm="1">
        <f t="array" ref="B95">IFERROR(_xlfn.IFS(M95="","",K95&gt;=1,0,OR(N95/COUNT(place_costume)&lt;=percentage_superior,N95&lt;=5),1),"")</f>
        <v/>
      </c>
      <c r="C95" s="188" t="s">
        <v>820</v>
      </c>
      <c r="D95" s="125" t="str">
        <f>IF(Entries!AH94="","",Entries!AH94)</f>
        <v/>
      </c>
      <c r="E95" s="17"/>
      <c r="F95" s="18"/>
      <c r="G95" s="17"/>
      <c r="H95" s="18"/>
      <c r="I95" s="17"/>
      <c r="J95" s="18"/>
      <c r="K95" s="36"/>
      <c r="L95" s="157" t="str" cm="1">
        <f t="array" ref="L95">_xlfn.IFS(SUM($E95,$G95,$I95)=0,"",$K95&gt;=time_violations,"",SUM($E95,$G95,$I95)&gt;0,SUM($E95,$G95,$I95))</f>
        <v/>
      </c>
      <c r="M95" s="130" t="str">
        <f t="shared" si="38"/>
        <v/>
      </c>
      <c r="N95" s="130" t="str">
        <f t="shared" si="37"/>
        <v/>
      </c>
    </row>
    <row r="96" spans="1:14" x14ac:dyDescent="0.25">
      <c r="A96" s="554" t="s">
        <v>48</v>
      </c>
      <c r="B96" s="193" t="str" cm="1">
        <f t="array" ref="B96">IFERROR(_xlfn.IFS(M96="","",K96&gt;=1,0,OR(N96/COUNT(place_costume)&lt;=percentage_superior,N96&lt;=5),1),"")</f>
        <v/>
      </c>
      <c r="C96" s="131" t="s">
        <v>829</v>
      </c>
      <c r="D96" s="151" t="str">
        <f>IF(Entries!AH95="","",Entries!AH95)</f>
        <v/>
      </c>
      <c r="E96" s="19"/>
      <c r="F96" s="20"/>
      <c r="G96" s="19"/>
      <c r="H96" s="20"/>
      <c r="I96" s="19"/>
      <c r="J96" s="20"/>
      <c r="K96" s="37"/>
      <c r="L96" s="132" t="str" cm="1">
        <f t="array" ref="L96">_xlfn.IFS(SUM($E96,$G96,$I96)=0,"",$K96&gt;=time_violations,"",SUM($E96,$G96,$I96)&gt;0,SUM($E96,$G96,$I96))</f>
        <v/>
      </c>
      <c r="M96" s="133" t="str">
        <f t="shared" si="38"/>
        <v/>
      </c>
      <c r="N96" s="133" t="str">
        <f t="shared" si="37"/>
        <v/>
      </c>
    </row>
    <row r="97" spans="1:14" x14ac:dyDescent="0.25">
      <c r="A97" s="637"/>
      <c r="B97" s="136" t="str" cm="1">
        <f t="array" ref="B97">IFERROR(_xlfn.IFS(M97="","",K97&gt;=1,0,OR(N97/COUNT(place_costume)&lt;=percentage_superior,N97&lt;=5),1),"")</f>
        <v/>
      </c>
      <c r="C97" s="137" t="s">
        <v>837</v>
      </c>
      <c r="D97" s="137" t="str">
        <f>IF(Entries!AH96="","",Entries!AH96)</f>
        <v/>
      </c>
      <c r="E97" s="21"/>
      <c r="F97" s="22"/>
      <c r="G97" s="21"/>
      <c r="H97" s="22"/>
      <c r="I97" s="21"/>
      <c r="J97" s="22"/>
      <c r="K97" s="37"/>
      <c r="L97" s="132" t="str" cm="1">
        <f t="array" ref="L97">_xlfn.IFS(SUM($E97,$G97,$I97)=0,"",$K97&gt;=time_violations,"",SUM($E97,$G97,$I97)&gt;0,SUM($E97,$G97,$I97))</f>
        <v/>
      </c>
      <c r="M97" s="133" t="str">
        <f t="shared" si="38"/>
        <v/>
      </c>
      <c r="N97" s="133" t="str">
        <f t="shared" si="37"/>
        <v/>
      </c>
    </row>
    <row r="98" spans="1:14" x14ac:dyDescent="0.25">
      <c r="A98" s="637"/>
      <c r="B98" s="136" t="str" cm="1">
        <f t="array" ref="B98">IFERROR(_xlfn.IFS(M98="","",K98&gt;=1,0,OR(N98/COUNT(place_costume)&lt;=percentage_superior,N98&lt;=5),1),"")</f>
        <v/>
      </c>
      <c r="C98" s="137" t="s">
        <v>845</v>
      </c>
      <c r="D98" s="137" t="str">
        <f>IF(Entries!AH97="","",Entries!AH97)</f>
        <v/>
      </c>
      <c r="E98" s="21"/>
      <c r="F98" s="22"/>
      <c r="G98" s="21"/>
      <c r="H98" s="22"/>
      <c r="I98" s="21"/>
      <c r="J98" s="22"/>
      <c r="K98" s="37"/>
      <c r="L98" s="132" t="str" cm="1">
        <f t="array" ref="L98">_xlfn.IFS(SUM($E98,$G98,$I98)=0,"",$K98&gt;=time_violations,"",SUM($E98,$G98,$I98)&gt;0,SUM($E98,$G98,$I98))</f>
        <v/>
      </c>
      <c r="M98" s="133" t="str">
        <f t="shared" si="38"/>
        <v/>
      </c>
      <c r="N98" s="133" t="str">
        <f t="shared" si="37"/>
        <v/>
      </c>
    </row>
    <row r="99" spans="1:14" x14ac:dyDescent="0.25">
      <c r="A99" s="637"/>
      <c r="B99" s="136" t="str" cm="1">
        <f t="array" ref="B99">IFERROR(_xlfn.IFS(M99="","",K99&gt;=1,0,OR(N99/COUNT(place_costume)&lt;=percentage_superior,N99&lt;=5),1),"")</f>
        <v/>
      </c>
      <c r="C99" s="137" t="s">
        <v>853</v>
      </c>
      <c r="D99" s="137" t="str">
        <f>IF(Entries!AH98="","",Entries!AH98)</f>
        <v/>
      </c>
      <c r="E99" s="21"/>
      <c r="F99" s="22"/>
      <c r="G99" s="21"/>
      <c r="H99" s="22"/>
      <c r="I99" s="21"/>
      <c r="J99" s="22"/>
      <c r="K99" s="37"/>
      <c r="L99" s="132" t="str" cm="1">
        <f t="array" ref="L99">_xlfn.IFS(SUM($E99,$G99,$I99)=0,"",$K99&gt;=time_violations,"",SUM($E99,$G99,$I99)&gt;0,SUM($E99,$G99,$I99))</f>
        <v/>
      </c>
      <c r="M99" s="133" t="str">
        <f t="shared" si="38"/>
        <v/>
      </c>
      <c r="N99" s="133" t="str">
        <f t="shared" si="37"/>
        <v/>
      </c>
    </row>
    <row r="100" spans="1:14" x14ac:dyDescent="0.25">
      <c r="A100" s="563" t="s">
        <v>49</v>
      </c>
      <c r="B100" s="140" t="str" cm="1">
        <f t="array" ref="B100">IFERROR(_xlfn.IFS(M100="","",K100&gt;=1,0,OR(N100/COUNT(place_costume)&lt;=percentage_superior,N100&lt;=5),1),"")</f>
        <v/>
      </c>
      <c r="C100" s="141" t="s">
        <v>862</v>
      </c>
      <c r="D100" s="141" t="str">
        <f>IF(Entries!AH99="","",Entries!AH99)</f>
        <v/>
      </c>
      <c r="E100" s="1"/>
      <c r="F100" s="2"/>
      <c r="G100" s="1"/>
      <c r="H100" s="2"/>
      <c r="I100" s="1"/>
      <c r="J100" s="2"/>
      <c r="K100" s="29"/>
      <c r="L100" s="63" t="str" cm="1">
        <f t="array" ref="L100">_xlfn.IFS(SUM($E100,$G100,$I100)=0,"",$K100&gt;=time_violations,"",SUM($E100,$G100,$I100)&gt;0,SUM($E100,$G100,$I100))</f>
        <v/>
      </c>
      <c r="M100" s="64" t="str">
        <f t="shared" si="38"/>
        <v/>
      </c>
      <c r="N100" s="64" t="str">
        <f t="shared" si="37"/>
        <v/>
      </c>
    </row>
    <row r="101" spans="1:14" x14ac:dyDescent="0.25">
      <c r="A101" s="638"/>
      <c r="B101" s="142" t="str" cm="1">
        <f t="array" ref="B101">IFERROR(_xlfn.IFS(M101="","",K101&gt;=1,0,OR(N101/COUNT(place_costume)&lt;=percentage_superior,N101&lt;=5),1),"")</f>
        <v/>
      </c>
      <c r="C101" s="143" t="s">
        <v>870</v>
      </c>
      <c r="D101" s="143" t="str">
        <f>IF(Entries!AH100="","",Entries!AH100)</f>
        <v/>
      </c>
      <c r="E101" s="3"/>
      <c r="F101" s="4"/>
      <c r="G101" s="3"/>
      <c r="H101" s="4"/>
      <c r="I101" s="3"/>
      <c r="J101" s="4"/>
      <c r="K101" s="29"/>
      <c r="L101" s="63" t="str" cm="1">
        <f t="array" ref="L101">_xlfn.IFS(SUM($E101,$G101,$I101)=0,"",$K101&gt;=time_violations,"",SUM($E101,$G101,$I101)&gt;0,SUM($E101,$G101,$I101))</f>
        <v/>
      </c>
      <c r="M101" s="64" t="str">
        <f t="shared" si="38"/>
        <v/>
      </c>
      <c r="N101" s="64" t="str">
        <f t="shared" si="37"/>
        <v/>
      </c>
    </row>
    <row r="102" spans="1:14" x14ac:dyDescent="0.25">
      <c r="A102" s="638"/>
      <c r="B102" s="142" t="str" cm="1">
        <f t="array" ref="B102">IFERROR(_xlfn.IFS(M102="","",K102&gt;=1,0,OR(N102/COUNT(place_costume)&lt;=percentage_superior,N102&lt;=5),1),"")</f>
        <v/>
      </c>
      <c r="C102" s="143" t="s">
        <v>878</v>
      </c>
      <c r="D102" s="143" t="str">
        <f>IF(Entries!AH101="","",Entries!AH101)</f>
        <v/>
      </c>
      <c r="E102" s="3"/>
      <c r="F102" s="4"/>
      <c r="G102" s="3"/>
      <c r="H102" s="4"/>
      <c r="I102" s="3"/>
      <c r="J102" s="4"/>
      <c r="K102" s="29"/>
      <c r="L102" s="63" t="str" cm="1">
        <f t="array" ref="L102">_xlfn.IFS(SUM($E102,$G102,$I102)=0,"",$K102&gt;=time_violations,"",SUM($E102,$G102,$I102)&gt;0,SUM($E102,$G102,$I102))</f>
        <v/>
      </c>
      <c r="M102" s="64" t="str">
        <f t="shared" si="38"/>
        <v/>
      </c>
      <c r="N102" s="64" t="str">
        <f t="shared" si="37"/>
        <v/>
      </c>
    </row>
    <row r="103" spans="1:14" x14ac:dyDescent="0.25">
      <c r="A103" s="638"/>
      <c r="B103" s="142" t="str" cm="1">
        <f t="array" ref="B103">IFERROR(_xlfn.IFS(M103="","",K103&gt;=1,0,OR(N103/COUNT(place_costume)&lt;=percentage_superior,N103&lt;=5),1),"")</f>
        <v/>
      </c>
      <c r="C103" s="143" t="s">
        <v>886</v>
      </c>
      <c r="D103" s="143" t="str">
        <f>IF(Entries!AH102="","",Entries!AH102)</f>
        <v/>
      </c>
      <c r="E103" s="3"/>
      <c r="F103" s="4"/>
      <c r="G103" s="3"/>
      <c r="H103" s="4"/>
      <c r="I103" s="3"/>
      <c r="J103" s="4"/>
      <c r="K103" s="29"/>
      <c r="L103" s="63" t="str" cm="1">
        <f t="array" ref="L103">_xlfn.IFS(SUM($E103,$G103,$I103)=0,"",$K103&gt;=time_violations,"",SUM($E103,$G103,$I103)&gt;0,SUM($E103,$G103,$I103))</f>
        <v/>
      </c>
      <c r="M103" s="64" t="str">
        <f t="shared" si="38"/>
        <v/>
      </c>
      <c r="N103" s="64" t="str">
        <f t="shared" si="37"/>
        <v/>
      </c>
    </row>
    <row r="104" spans="1:14" x14ac:dyDescent="0.25">
      <c r="A104" s="639" t="s">
        <v>50</v>
      </c>
      <c r="B104" s="77" t="str" cm="1">
        <f t="array" ref="B104">IFERROR(_xlfn.IFS(M104="","",K104&gt;=1,0,OR(N104/COUNT(place_costume)&lt;=percentage_superior,N104&lt;=5),1),"")</f>
        <v/>
      </c>
      <c r="C104" s="78" t="s">
        <v>895</v>
      </c>
      <c r="D104" s="78" t="str">
        <f>IF(Entries!AH103="","",Entries!AH103)</f>
        <v/>
      </c>
      <c r="E104" s="5"/>
      <c r="F104" s="6"/>
      <c r="G104" s="5"/>
      <c r="H104" s="6"/>
      <c r="I104" s="5"/>
      <c r="J104" s="6"/>
      <c r="K104" s="30"/>
      <c r="L104" s="152" t="str" cm="1">
        <f t="array" ref="L104">_xlfn.IFS(SUM($E104,$G104,$I104)=0,"",$K104&gt;=time_violations,"",SUM($E104,$G104,$I104)&gt;0,SUM($E104,$G104,$I104))</f>
        <v/>
      </c>
      <c r="M104" s="83" t="str">
        <f t="shared" si="38"/>
        <v/>
      </c>
      <c r="N104" s="84" t="str">
        <f t="shared" si="37"/>
        <v/>
      </c>
    </row>
    <row r="105" spans="1:14" x14ac:dyDescent="0.25">
      <c r="A105" s="639"/>
      <c r="B105" s="77" t="str" cm="1">
        <f t="array" ref="B105">IFERROR(_xlfn.IFS(M105="","",K105&gt;=1,0,OR(N105/COUNT(place_costume)&lt;=percentage_superior,N105&lt;=5),1),"")</f>
        <v/>
      </c>
      <c r="C105" s="78" t="s">
        <v>903</v>
      </c>
      <c r="D105" s="78" t="str">
        <f>IF(Entries!AH104="","",Entries!AH104)</f>
        <v/>
      </c>
      <c r="E105" s="5"/>
      <c r="F105" s="6"/>
      <c r="G105" s="5"/>
      <c r="H105" s="6"/>
      <c r="I105" s="5"/>
      <c r="J105" s="6"/>
      <c r="K105" s="30"/>
      <c r="L105" s="152" t="str" cm="1">
        <f t="array" ref="L105">_xlfn.IFS(SUM($E105,$G105,$I105)=0,"",$K105&gt;=time_violations,"",SUM($E105,$G105,$I105)&gt;0,SUM($E105,$G105,$I105))</f>
        <v/>
      </c>
      <c r="M105" s="83" t="str">
        <f t="shared" si="38"/>
        <v/>
      </c>
      <c r="N105" s="84" t="str">
        <f t="shared" si="37"/>
        <v/>
      </c>
    </row>
    <row r="106" spans="1:14" x14ac:dyDescent="0.25">
      <c r="A106" s="639"/>
      <c r="B106" s="77" t="str" cm="1">
        <f t="array" ref="B106">IFERROR(_xlfn.IFS(M106="","",K106&gt;=1,0,OR(N106/COUNT(place_costume)&lt;=percentage_superior,N106&lt;=5),1),"")</f>
        <v/>
      </c>
      <c r="C106" s="78" t="s">
        <v>911</v>
      </c>
      <c r="D106" s="78" t="str">
        <f>IF(Entries!AH105="","",Entries!AH105)</f>
        <v/>
      </c>
      <c r="E106" s="5"/>
      <c r="F106" s="6"/>
      <c r="G106" s="5"/>
      <c r="H106" s="6"/>
      <c r="I106" s="5"/>
      <c r="J106" s="6"/>
      <c r="K106" s="30"/>
      <c r="L106" s="152" t="str" cm="1">
        <f t="array" ref="L106">_xlfn.IFS(SUM($E106,$G106,$I106)=0,"",$K106&gt;=time_violations,"",SUM($E106,$G106,$I106)&gt;0,SUM($E106,$G106,$I106))</f>
        <v/>
      </c>
      <c r="M106" s="83" t="str">
        <f t="shared" si="38"/>
        <v/>
      </c>
      <c r="N106" s="84" t="str">
        <f t="shared" si="37"/>
        <v/>
      </c>
    </row>
    <row r="107" spans="1:14" x14ac:dyDescent="0.25">
      <c r="A107" s="639"/>
      <c r="B107" s="77" t="str" cm="1">
        <f t="array" ref="B107">IFERROR(_xlfn.IFS(M107="","",K107&gt;=1,0,OR(N107/COUNT(place_costume)&lt;=percentage_superior,N107&lt;=5),1),"")</f>
        <v/>
      </c>
      <c r="C107" s="78" t="s">
        <v>919</v>
      </c>
      <c r="D107" s="78" t="str">
        <f>IF(Entries!AH106="","",Entries!AH106)</f>
        <v/>
      </c>
      <c r="E107" s="5"/>
      <c r="F107" s="6"/>
      <c r="G107" s="5"/>
      <c r="H107" s="6"/>
      <c r="I107" s="5"/>
      <c r="J107" s="6"/>
      <c r="K107" s="30"/>
      <c r="L107" s="152" t="str" cm="1">
        <f t="array" ref="L107">_xlfn.IFS(SUM($E107,$G107,$I107)=0,"",$K107&gt;=time_violations,"",SUM($E107,$G107,$I107)&gt;0,SUM($E107,$G107,$I107))</f>
        <v/>
      </c>
      <c r="M107" s="83" t="str">
        <f t="shared" si="38"/>
        <v/>
      </c>
      <c r="N107" s="84" t="str">
        <f t="shared" si="37"/>
        <v/>
      </c>
    </row>
    <row r="108" spans="1:14" x14ac:dyDescent="0.25">
      <c r="A108" s="640" t="s">
        <v>51</v>
      </c>
      <c r="B108" s="87" t="str" cm="1">
        <f t="array" ref="B108">IFERROR(_xlfn.IFS(M108="","",K108&gt;=1,0,OR(N108/COUNT(place_costume)&lt;=percentage_superior,N108&lt;=5),1),"")</f>
        <v/>
      </c>
      <c r="C108" s="88" t="s">
        <v>928</v>
      </c>
      <c r="D108" s="88" t="str">
        <f>IF(Entries!AH107="","",Entries!AH107)</f>
        <v/>
      </c>
      <c r="E108" s="7"/>
      <c r="F108" s="8"/>
      <c r="G108" s="7"/>
      <c r="H108" s="8"/>
      <c r="I108" s="7"/>
      <c r="J108" s="8"/>
      <c r="K108" s="31"/>
      <c r="L108" s="153" t="str" cm="1">
        <f t="array" ref="L108">_xlfn.IFS(SUM($E108,$G108,$I108)=0,"",$K108&gt;=time_violations,"",SUM($E108,$G108,$I108)&gt;0,SUM($E108,$G108,$I108))</f>
        <v/>
      </c>
      <c r="M108" s="93" t="str">
        <f t="shared" si="38"/>
        <v/>
      </c>
      <c r="N108" s="94" t="str">
        <f t="shared" si="37"/>
        <v/>
      </c>
    </row>
    <row r="109" spans="1:14" x14ac:dyDescent="0.25">
      <c r="A109" s="640"/>
      <c r="B109" s="87" t="str" cm="1">
        <f t="array" ref="B109">IFERROR(_xlfn.IFS(M109="","",K109&gt;=1,0,OR(N109/COUNT(place_costume)&lt;=percentage_superior,N109&lt;=5),1),"")</f>
        <v/>
      </c>
      <c r="C109" s="88" t="s">
        <v>936</v>
      </c>
      <c r="D109" s="88" t="str">
        <f>IF(Entries!AH108="","",Entries!AH108)</f>
        <v/>
      </c>
      <c r="E109" s="7"/>
      <c r="F109" s="8"/>
      <c r="G109" s="7"/>
      <c r="H109" s="8"/>
      <c r="I109" s="7"/>
      <c r="J109" s="8"/>
      <c r="K109" s="31"/>
      <c r="L109" s="153" t="str" cm="1">
        <f t="array" ref="L109">_xlfn.IFS(SUM($E109,$G109,$I109)=0,"",$K109&gt;=time_violations,"",SUM($E109,$G109,$I109)&gt;0,SUM($E109,$G109,$I109))</f>
        <v/>
      </c>
      <c r="M109" s="93" t="str">
        <f t="shared" si="38"/>
        <v/>
      </c>
      <c r="N109" s="94" t="str">
        <f t="shared" si="37"/>
        <v/>
      </c>
    </row>
    <row r="110" spans="1:14" x14ac:dyDescent="0.25">
      <c r="A110" s="640"/>
      <c r="B110" s="87" t="str" cm="1">
        <f t="array" ref="B110">IFERROR(_xlfn.IFS(M110="","",K110&gt;=1,0,OR(N110/COUNT(place_costume)&lt;=percentage_superior,N110&lt;=5),1),"")</f>
        <v/>
      </c>
      <c r="C110" s="88" t="s">
        <v>944</v>
      </c>
      <c r="D110" s="88" t="str">
        <f>IF(Entries!AH109="","",Entries!AH109)</f>
        <v/>
      </c>
      <c r="E110" s="7"/>
      <c r="F110" s="8"/>
      <c r="G110" s="7"/>
      <c r="H110" s="8"/>
      <c r="I110" s="7"/>
      <c r="J110" s="8"/>
      <c r="K110" s="31"/>
      <c r="L110" s="153" t="str" cm="1">
        <f t="array" ref="L110">_xlfn.IFS(SUM($E110,$G110,$I110)=0,"",$K110&gt;=time_violations,"",SUM($E110,$G110,$I110)&gt;0,SUM($E110,$G110,$I110))</f>
        <v/>
      </c>
      <c r="M110" s="93" t="str">
        <f t="shared" si="38"/>
        <v/>
      </c>
      <c r="N110" s="94" t="str">
        <f t="shared" si="37"/>
        <v/>
      </c>
    </row>
    <row r="111" spans="1:14" x14ac:dyDescent="0.25">
      <c r="A111" s="640"/>
      <c r="B111" s="87" t="str" cm="1">
        <f t="array" ref="B111">IFERROR(_xlfn.IFS(M111="","",K111&gt;=1,0,OR(N111/COUNT(place_costume)&lt;=percentage_superior,N111&lt;=5),1),"")</f>
        <v/>
      </c>
      <c r="C111" s="88" t="s">
        <v>952</v>
      </c>
      <c r="D111" s="88" t="str">
        <f>IF(Entries!AH110="","",Entries!AH110)</f>
        <v/>
      </c>
      <c r="E111" s="7"/>
      <c r="F111" s="8"/>
      <c r="G111" s="7"/>
      <c r="H111" s="8"/>
      <c r="I111" s="7"/>
      <c r="J111" s="8"/>
      <c r="K111" s="31"/>
      <c r="L111" s="153" t="str" cm="1">
        <f t="array" ref="L111">_xlfn.IFS(SUM($E111,$G111,$I111)=0,"",$K111&gt;=time_violations,"",SUM($E111,$G111,$I111)&gt;0,SUM($E111,$G111,$I111))</f>
        <v/>
      </c>
      <c r="M111" s="93" t="str">
        <f t="shared" si="38"/>
        <v/>
      </c>
      <c r="N111" s="93" t="str">
        <f t="shared" si="37"/>
        <v/>
      </c>
    </row>
    <row r="112" spans="1:14" x14ac:dyDescent="0.25">
      <c r="A112" s="641" t="s">
        <v>52</v>
      </c>
      <c r="B112" s="98" t="str" cm="1">
        <f t="array" ref="B112">IFERROR(_xlfn.IFS(M112="","",K112&gt;=1,0,OR(N112/COUNT(place_costume)&lt;=percentage_superior,N112&lt;=5),1),"")</f>
        <v/>
      </c>
      <c r="C112" s="99" t="s">
        <v>961</v>
      </c>
      <c r="D112" s="99" t="str">
        <f>IF(Entries!AH111="","",Entries!AH111)</f>
        <v/>
      </c>
      <c r="E112" s="9"/>
      <c r="F112" s="10"/>
      <c r="G112" s="9"/>
      <c r="H112" s="10"/>
      <c r="I112" s="9"/>
      <c r="J112" s="10"/>
      <c r="K112" s="32"/>
      <c r="L112" s="154" t="str" cm="1">
        <f t="array" ref="L112">_xlfn.IFS(SUM($E112,$G112,$I112)=0,"",$K112&gt;=time_violations,"",SUM($E112,$G112,$I112)&gt;0,SUM($E112,$G112,$I112))</f>
        <v/>
      </c>
      <c r="M112" s="104" t="str">
        <f t="shared" si="38"/>
        <v/>
      </c>
      <c r="N112" s="104" t="str">
        <f t="shared" si="37"/>
        <v/>
      </c>
    </row>
    <row r="113" spans="1:14" x14ac:dyDescent="0.25">
      <c r="A113" s="641"/>
      <c r="B113" s="98" t="str" cm="1">
        <f t="array" ref="B113">IFERROR(_xlfn.IFS(M113="","",K113&gt;=1,0,OR(N113/COUNT(place_costume)&lt;=percentage_superior,N113&lt;=5),1),"")</f>
        <v/>
      </c>
      <c r="C113" s="99" t="s">
        <v>969</v>
      </c>
      <c r="D113" s="99" t="str">
        <f>IF(Entries!AH112="","",Entries!AH112)</f>
        <v/>
      </c>
      <c r="E113" s="9"/>
      <c r="F113" s="10"/>
      <c r="G113" s="9"/>
      <c r="H113" s="10"/>
      <c r="I113" s="9"/>
      <c r="J113" s="10"/>
      <c r="K113" s="32"/>
      <c r="L113" s="154" t="str" cm="1">
        <f t="array" ref="L113">_xlfn.IFS(SUM($E113,$G113,$I113)=0,"",$K113&gt;=time_violations,"",SUM($E113,$G113,$I113)&gt;0,SUM($E113,$G113,$I113))</f>
        <v/>
      </c>
      <c r="M113" s="104" t="str">
        <f t="shared" si="38"/>
        <v/>
      </c>
      <c r="N113" s="104" t="str">
        <f t="shared" si="37"/>
        <v/>
      </c>
    </row>
    <row r="114" spans="1:14" x14ac:dyDescent="0.25">
      <c r="A114" s="641"/>
      <c r="B114" s="98" t="str" cm="1">
        <f t="array" ref="B114">IFERROR(_xlfn.IFS(M114="","",K114&gt;=1,0,OR(N114/COUNT(place_costume)&lt;=percentage_superior,N114&lt;=5),1),"")</f>
        <v/>
      </c>
      <c r="C114" s="99" t="s">
        <v>977</v>
      </c>
      <c r="D114" s="99" t="str">
        <f>IF(Entries!AH113="","",Entries!AH113)</f>
        <v/>
      </c>
      <c r="E114" s="9"/>
      <c r="F114" s="10"/>
      <c r="G114" s="9"/>
      <c r="H114" s="10"/>
      <c r="I114" s="9"/>
      <c r="J114" s="10"/>
      <c r="K114" s="32"/>
      <c r="L114" s="154" t="str" cm="1">
        <f t="array" ref="L114">_xlfn.IFS(SUM($E114,$G114,$I114)=0,"",$K114&gt;=time_violations,"",SUM($E114,$G114,$I114)&gt;0,SUM($E114,$G114,$I114))</f>
        <v/>
      </c>
      <c r="M114" s="104" t="str">
        <f t="shared" si="38"/>
        <v/>
      </c>
      <c r="N114" s="104" t="str">
        <f t="shared" si="37"/>
        <v/>
      </c>
    </row>
    <row r="115" spans="1:14" x14ac:dyDescent="0.25">
      <c r="A115" s="641"/>
      <c r="B115" s="98" t="str" cm="1">
        <f t="array" ref="B115">IFERROR(_xlfn.IFS(M115="","",K115&gt;=1,0,OR(N115/COUNT(place_costume)&lt;=percentage_superior,N115&lt;=5),1),"")</f>
        <v/>
      </c>
      <c r="C115" s="99" t="s">
        <v>985</v>
      </c>
      <c r="D115" s="99" t="str">
        <f>IF(Entries!AH114="","",Entries!AH114)</f>
        <v/>
      </c>
      <c r="E115" s="9"/>
      <c r="F115" s="10"/>
      <c r="G115" s="9"/>
      <c r="H115" s="10"/>
      <c r="I115" s="9"/>
      <c r="J115" s="10"/>
      <c r="K115" s="32"/>
      <c r="L115" s="154" t="str" cm="1">
        <f t="array" ref="L115">_xlfn.IFS(SUM($E115,$G115,$I115)=0,"",$K115&gt;=time_violations,"",SUM($E115,$G115,$I115)&gt;0,SUM($E115,$G115,$I115))</f>
        <v/>
      </c>
      <c r="M115" s="104" t="str">
        <f t="shared" si="38"/>
        <v/>
      </c>
      <c r="N115" s="104" t="str">
        <f t="shared" si="37"/>
        <v/>
      </c>
    </row>
    <row r="116" spans="1:14" x14ac:dyDescent="0.25">
      <c r="A116" s="634" t="s">
        <v>53</v>
      </c>
      <c r="B116" s="105" t="str" cm="1">
        <f t="array" ref="B116">IFERROR(_xlfn.IFS(M116="","",K116&gt;=1,0,OR(N116/COUNT(place_costume)&lt;=percentage_superior,N116&lt;=5),1),"")</f>
        <v/>
      </c>
      <c r="C116" s="106" t="s">
        <v>994</v>
      </c>
      <c r="D116" s="106" t="str">
        <f>IF(Entries!AH115="","",Entries!AH115)</f>
        <v/>
      </c>
      <c r="E116" s="11"/>
      <c r="F116" s="12"/>
      <c r="G116" s="11"/>
      <c r="H116" s="12"/>
      <c r="I116" s="11"/>
      <c r="J116" s="12"/>
      <c r="K116" s="33"/>
      <c r="L116" s="155" t="str" cm="1">
        <f t="array" ref="L116">_xlfn.IFS(SUM($E116,$G116,$I116)=0,"",$K116&gt;=time_violations,"",SUM($E116,$G116,$I116)&gt;0,SUM($E116,$G116,$I116))</f>
        <v/>
      </c>
      <c r="M116" s="111" t="str">
        <f t="shared" si="38"/>
        <v/>
      </c>
      <c r="N116" s="111" t="str">
        <f t="shared" si="37"/>
        <v/>
      </c>
    </row>
    <row r="117" spans="1:14" x14ac:dyDescent="0.25">
      <c r="A117" s="634"/>
      <c r="B117" s="105" t="str" cm="1">
        <f t="array" ref="B117">IFERROR(_xlfn.IFS(M117="","",K117&gt;=1,0,OR(N117/COUNT(place_costume)&lt;=percentage_superior,N117&lt;=5),1),"")</f>
        <v/>
      </c>
      <c r="C117" s="106" t="s">
        <v>1002</v>
      </c>
      <c r="D117" s="106" t="str">
        <f>IF(Entries!AH116="","",Entries!AH116)</f>
        <v/>
      </c>
      <c r="E117" s="11"/>
      <c r="F117" s="12"/>
      <c r="G117" s="11"/>
      <c r="H117" s="12"/>
      <c r="I117" s="11"/>
      <c r="J117" s="12"/>
      <c r="K117" s="33"/>
      <c r="L117" s="155" t="str" cm="1">
        <f t="array" ref="L117">_xlfn.IFS(SUM($E117,$G117,$I117)=0,"",$K117&gt;=time_violations,"",SUM($E117,$G117,$I117)&gt;0,SUM($E117,$G117,$I117))</f>
        <v/>
      </c>
      <c r="M117" s="111" t="str">
        <f t="shared" si="38"/>
        <v/>
      </c>
      <c r="N117" s="111" t="str">
        <f t="shared" si="37"/>
        <v/>
      </c>
    </row>
    <row r="118" spans="1:14" x14ac:dyDescent="0.25">
      <c r="A118" s="634"/>
      <c r="B118" s="105" t="str" cm="1">
        <f t="array" ref="B118">IFERROR(_xlfn.IFS(M118="","",K118&gt;=1,0,OR(N118/COUNT(place_costume)&lt;=percentage_superior,N118&lt;=5),1),"")</f>
        <v/>
      </c>
      <c r="C118" s="106" t="s">
        <v>1010</v>
      </c>
      <c r="D118" s="106" t="str">
        <f>IF(Entries!AH117="","",Entries!AH117)</f>
        <v/>
      </c>
      <c r="E118" s="11"/>
      <c r="F118" s="12"/>
      <c r="G118" s="11"/>
      <c r="H118" s="12"/>
      <c r="I118" s="11"/>
      <c r="J118" s="12"/>
      <c r="K118" s="33"/>
      <c r="L118" s="155" t="str" cm="1">
        <f t="array" ref="L118">_xlfn.IFS(SUM($E118,$G118,$I118)=0,"",$K118&gt;=time_violations,"",SUM($E118,$G118,$I118)&gt;0,SUM($E118,$G118,$I118))</f>
        <v/>
      </c>
      <c r="M118" s="111" t="str">
        <f t="shared" si="38"/>
        <v/>
      </c>
      <c r="N118" s="111" t="str">
        <f t="shared" si="37"/>
        <v/>
      </c>
    </row>
    <row r="119" spans="1:14" x14ac:dyDescent="0.25">
      <c r="A119" s="634"/>
      <c r="B119" s="105" t="str" cm="1">
        <f t="array" ref="B119">IFERROR(_xlfn.IFS(M119="","",K119&gt;=1,0,OR(N119/COUNT(place_costume)&lt;=percentage_superior,N119&lt;=5),1),"")</f>
        <v/>
      </c>
      <c r="C119" s="106" t="s">
        <v>1018</v>
      </c>
      <c r="D119" s="106" t="str">
        <f>IF(Entries!AH118="","",Entries!AH118)</f>
        <v/>
      </c>
      <c r="E119" s="11"/>
      <c r="F119" s="12"/>
      <c r="G119" s="11"/>
      <c r="H119" s="12"/>
      <c r="I119" s="11"/>
      <c r="J119" s="12"/>
      <c r="K119" s="33"/>
      <c r="L119" s="155" t="str" cm="1">
        <f t="array" ref="L119">_xlfn.IFS(SUM($E119,$G119,$I119)=0,"",$K119&gt;=time_violations,"",SUM($E119,$G119,$I119)&gt;0,SUM($E119,$G119,$I119))</f>
        <v/>
      </c>
      <c r="M119" s="111" t="str">
        <f t="shared" si="38"/>
        <v/>
      </c>
      <c r="N119" s="111" t="str">
        <f t="shared" si="37"/>
        <v/>
      </c>
    </row>
    <row r="120" spans="1:14" x14ac:dyDescent="0.25">
      <c r="A120" s="635" t="s">
        <v>54</v>
      </c>
      <c r="B120" s="112" t="str" cm="1">
        <f t="array" ref="B120">IFERROR(_xlfn.IFS(M120="","",K120&gt;=1,0,OR(N120/COUNT(place_costume)&lt;=percentage_superior,N120&lt;=5),1),"")</f>
        <v/>
      </c>
      <c r="C120" s="113" t="s">
        <v>1027</v>
      </c>
      <c r="D120" s="113" t="str">
        <f>IF(Entries!AH119="","",Entries!AH119)</f>
        <v/>
      </c>
      <c r="E120" s="13"/>
      <c r="F120" s="14"/>
      <c r="G120" s="13"/>
      <c r="H120" s="14"/>
      <c r="I120" s="13"/>
      <c r="J120" s="14"/>
      <c r="K120" s="34"/>
      <c r="L120" s="156" t="str" cm="1">
        <f t="array" ref="L120">_xlfn.IFS(SUM($E120,$G120,$I120)=0,"",$K120&gt;=time_violations,"",SUM($E120,$G120,$I120)&gt;0,SUM($E120,$G120,$I120))</f>
        <v/>
      </c>
      <c r="M120" s="118" t="str">
        <f t="shared" si="38"/>
        <v/>
      </c>
      <c r="N120" s="118" t="str">
        <f t="shared" si="37"/>
        <v/>
      </c>
    </row>
    <row r="121" spans="1:14" x14ac:dyDescent="0.25">
      <c r="A121" s="635"/>
      <c r="B121" s="112" t="str" cm="1">
        <f t="array" ref="B121">IFERROR(_xlfn.IFS(M121="","",K121&gt;=1,0,OR(N121/COUNT(place_costume)&lt;=percentage_superior,N121&lt;=5),1),"")</f>
        <v/>
      </c>
      <c r="C121" s="113" t="s">
        <v>1035</v>
      </c>
      <c r="D121" s="113" t="str">
        <f>IF(Entries!AH120="","",Entries!AH120)</f>
        <v/>
      </c>
      <c r="E121" s="13"/>
      <c r="F121" s="14"/>
      <c r="G121" s="13"/>
      <c r="H121" s="14"/>
      <c r="I121" s="13"/>
      <c r="J121" s="14"/>
      <c r="K121" s="34"/>
      <c r="L121" s="156" t="str" cm="1">
        <f t="array" ref="L121">_xlfn.IFS(SUM($E121,$G121,$I121)=0,"",$K121&gt;=time_violations,"",SUM($E121,$G121,$I121)&gt;0,SUM($E121,$G121,$I121))</f>
        <v/>
      </c>
      <c r="M121" s="118" t="str">
        <f t="shared" si="38"/>
        <v/>
      </c>
      <c r="N121" s="118" t="str">
        <f t="shared" si="37"/>
        <v/>
      </c>
    </row>
    <row r="122" spans="1:14" x14ac:dyDescent="0.25">
      <c r="A122" s="635"/>
      <c r="B122" s="112" t="str" cm="1">
        <f t="array" ref="B122">IFERROR(_xlfn.IFS(M122="","",K122&gt;=1,0,OR(N122/COUNT(place_costume)&lt;=percentage_superior,N122&lt;=5),1),"")</f>
        <v/>
      </c>
      <c r="C122" s="113" t="s">
        <v>1043</v>
      </c>
      <c r="D122" s="113" t="str">
        <f>IF(Entries!AH121="","",Entries!AH121)</f>
        <v/>
      </c>
      <c r="E122" s="13"/>
      <c r="F122" s="14"/>
      <c r="G122" s="13"/>
      <c r="H122" s="14"/>
      <c r="I122" s="13"/>
      <c r="J122" s="14"/>
      <c r="K122" s="34"/>
      <c r="L122" s="156" t="str" cm="1">
        <f t="array" ref="L122">_xlfn.IFS(SUM($E122,$G122,$I122)=0,"",$K122&gt;=time_violations,"",SUM($E122,$G122,$I122)&gt;0,SUM($E122,$G122,$I122))</f>
        <v/>
      </c>
      <c r="M122" s="118" t="str">
        <f t="shared" si="38"/>
        <v/>
      </c>
      <c r="N122" s="118" t="str">
        <f t="shared" si="37"/>
        <v/>
      </c>
    </row>
    <row r="123" spans="1:14" x14ac:dyDescent="0.25">
      <c r="A123" s="534"/>
      <c r="B123" s="119" t="str" cm="1">
        <f t="array" ref="B123">IFERROR(_xlfn.IFS(M123="","",K123&gt;=1,0,OR(N123/COUNT(place_costume)&lt;=percentage_superior,N123&lt;=5),1),"")</f>
        <v/>
      </c>
      <c r="C123" s="120" t="s">
        <v>1051</v>
      </c>
      <c r="D123" s="120" t="str">
        <f>IF(Entries!AH122="","",Entries!AH122)</f>
        <v/>
      </c>
      <c r="E123" s="15"/>
      <c r="F123" s="16"/>
      <c r="G123" s="15"/>
      <c r="H123" s="16"/>
      <c r="I123" s="15"/>
      <c r="J123" s="16"/>
      <c r="K123" s="35"/>
      <c r="L123" s="156" t="str" cm="1">
        <f t="array" ref="L123">_xlfn.IFS(SUM($E123,$G123,$I123)=0,"",$K123&gt;=time_violations,"",SUM($E123,$G123,$I123)&gt;0,SUM($E123,$G123,$I123))</f>
        <v/>
      </c>
      <c r="M123" s="118" t="str">
        <f t="shared" si="38"/>
        <v/>
      </c>
      <c r="N123" s="118" t="str">
        <f t="shared" si="37"/>
        <v/>
      </c>
    </row>
    <row r="124" spans="1:14" x14ac:dyDescent="0.25">
      <c r="A124" s="636" t="s">
        <v>55</v>
      </c>
      <c r="B124" s="399" t="str" cm="1">
        <f t="array" ref="B124">IFERROR(_xlfn.IFS(M124="","",K124&gt;=1,0,OR(N124/COUNT(place_costume)&lt;=percentage_superior,N124&lt;=5),1),"")</f>
        <v/>
      </c>
      <c r="C124" s="188" t="s">
        <v>1060</v>
      </c>
      <c r="D124" s="149" t="str">
        <f>IF(Entries!AH123="","",Entries!AH123)</f>
        <v/>
      </c>
      <c r="E124" s="17"/>
      <c r="F124" s="18"/>
      <c r="G124" s="17"/>
      <c r="H124" s="18"/>
      <c r="I124" s="17"/>
      <c r="J124" s="18"/>
      <c r="K124" s="192"/>
      <c r="L124" s="157" t="str" cm="1">
        <f t="array" ref="L124">_xlfn.IFS(SUM($E124,$G124,$I124)=0,"",$K124&gt;=time_violations,"",SUM($E124,$G124,$I124)&gt;0,SUM($E124,$G124,$I124))</f>
        <v/>
      </c>
      <c r="M124" s="130" t="str">
        <f t="shared" si="38"/>
        <v/>
      </c>
      <c r="N124" s="130" t="str">
        <f t="shared" si="37"/>
        <v/>
      </c>
    </row>
    <row r="125" spans="1:14" x14ac:dyDescent="0.25">
      <c r="A125" s="636"/>
      <c r="B125" s="399" t="str" cm="1">
        <f t="array" ref="B125">IFERROR(_xlfn.IFS(M125="","",K125&gt;=1,0,OR(N125/COUNT(place_costume)&lt;=percentage_superior,N125&lt;=5),1),"")</f>
        <v/>
      </c>
      <c r="C125" s="188" t="s">
        <v>1068</v>
      </c>
      <c r="D125" s="149" t="str">
        <f>IF(Entries!AH124="","",Entries!AH124)</f>
        <v/>
      </c>
      <c r="E125" s="17"/>
      <c r="F125" s="18"/>
      <c r="G125" s="17"/>
      <c r="H125" s="18"/>
      <c r="I125" s="17"/>
      <c r="J125" s="18"/>
      <c r="K125" s="36"/>
      <c r="L125" s="157" t="str" cm="1">
        <f t="array" ref="L125">_xlfn.IFS(SUM($E125,$G125,$I125)=0,"",$K125&gt;=time_violations,"",SUM($E125,$G125,$I125)&gt;0,SUM($E125,$G125,$I125))</f>
        <v/>
      </c>
      <c r="M125" s="130" t="str">
        <f t="shared" si="38"/>
        <v/>
      </c>
      <c r="N125" s="130" t="str">
        <f t="shared" si="37"/>
        <v/>
      </c>
    </row>
    <row r="126" spans="1:14" x14ac:dyDescent="0.25">
      <c r="A126" s="636"/>
      <c r="B126" s="399" t="str" cm="1">
        <f t="array" ref="B126">IFERROR(_xlfn.IFS(M126="","",K126&gt;=1,0,OR(N126/COUNT(place_costume)&lt;=percentage_superior,N126&lt;=5),1),"")</f>
        <v/>
      </c>
      <c r="C126" s="188" t="s">
        <v>1076</v>
      </c>
      <c r="D126" s="149" t="str">
        <f>IF(Entries!AH125="","",Entries!AH125)</f>
        <v/>
      </c>
      <c r="E126" s="17"/>
      <c r="F126" s="18"/>
      <c r="G126" s="17"/>
      <c r="H126" s="18"/>
      <c r="I126" s="17"/>
      <c r="J126" s="18"/>
      <c r="K126" s="36"/>
      <c r="L126" s="157" t="str" cm="1">
        <f t="array" ref="L126">_xlfn.IFS(SUM($E126,$G126,$I126)=0,"",$K126&gt;=time_violations,"",SUM($E126,$G126,$I126)&gt;0,SUM($E126,$G126,$I126))</f>
        <v/>
      </c>
      <c r="M126" s="130" t="str">
        <f t="shared" si="38"/>
        <v/>
      </c>
      <c r="N126" s="130" t="str">
        <f t="shared" si="37"/>
        <v/>
      </c>
    </row>
    <row r="127" spans="1:14" x14ac:dyDescent="0.25">
      <c r="A127" s="636"/>
      <c r="B127" s="399" t="str" cm="1">
        <f t="array" ref="B127">IFERROR(_xlfn.IFS(M127="","",K127&gt;=1,0,OR(N127/COUNT(place_costume)&lt;=percentage_superior,N127&lt;=5),1),"")</f>
        <v/>
      </c>
      <c r="C127" s="188" t="s">
        <v>1084</v>
      </c>
      <c r="D127" s="125" t="str">
        <f>IF(Entries!AH126="","",Entries!AH126)</f>
        <v/>
      </c>
      <c r="E127" s="17"/>
      <c r="F127" s="18"/>
      <c r="G127" s="17"/>
      <c r="H127" s="18"/>
      <c r="I127" s="17"/>
      <c r="J127" s="18"/>
      <c r="K127" s="36"/>
      <c r="L127" s="157" t="str" cm="1">
        <f t="array" ref="L127">_xlfn.IFS(SUM($E127,$G127,$I127)=0,"",$K127&gt;=time_violations,"",SUM($E127,$G127,$I127)&gt;0,SUM($E127,$G127,$I127))</f>
        <v/>
      </c>
      <c r="M127" s="130" t="str">
        <f t="shared" si="38"/>
        <v/>
      </c>
      <c r="N127" s="130" t="str">
        <f t="shared" si="37"/>
        <v/>
      </c>
    </row>
    <row r="128" spans="1:14" x14ac:dyDescent="0.25">
      <c r="A128" s="554" t="s">
        <v>56</v>
      </c>
      <c r="B128" s="193" t="str" cm="1">
        <f t="array" ref="B128">IFERROR(_xlfn.IFS(M128="","",K128&gt;=1,0,OR(N128/COUNT(place_costume)&lt;=percentage_superior,N128&lt;=5),1),"")</f>
        <v/>
      </c>
      <c r="C128" s="131" t="s">
        <v>1093</v>
      </c>
      <c r="D128" s="151" t="str">
        <f>IF(Entries!AH127="","",Entries!AH127)</f>
        <v/>
      </c>
      <c r="E128" s="19"/>
      <c r="F128" s="20"/>
      <c r="G128" s="19"/>
      <c r="H128" s="20"/>
      <c r="I128" s="19"/>
      <c r="J128" s="20"/>
      <c r="K128" s="37"/>
      <c r="L128" s="132" t="str" cm="1">
        <f t="array" ref="L128">_xlfn.IFS(SUM($E128,$G128,$I128)=0,"",$K128&gt;=time_violations,"",SUM($E128,$G128,$I128)&gt;0,SUM($E128,$G128,$I128))</f>
        <v/>
      </c>
      <c r="M128" s="133" t="str">
        <f t="shared" si="38"/>
        <v/>
      </c>
      <c r="N128" s="133" t="str">
        <f t="shared" si="37"/>
        <v/>
      </c>
    </row>
    <row r="129" spans="1:14" x14ac:dyDescent="0.25">
      <c r="A129" s="637"/>
      <c r="B129" s="136" t="str" cm="1">
        <f t="array" ref="B129">IFERROR(_xlfn.IFS(M129="","",K129&gt;=1,0,OR(N129/COUNT(place_costume)&lt;=percentage_superior,N129&lt;=5),1),"")</f>
        <v/>
      </c>
      <c r="C129" s="137" t="s">
        <v>1101</v>
      </c>
      <c r="D129" s="137" t="str">
        <f>IF(Entries!AH128="","",Entries!AH128)</f>
        <v/>
      </c>
      <c r="E129" s="21"/>
      <c r="F129" s="22"/>
      <c r="G129" s="21"/>
      <c r="H129" s="22"/>
      <c r="I129" s="21"/>
      <c r="J129" s="22"/>
      <c r="K129" s="37"/>
      <c r="L129" s="132" t="str" cm="1">
        <f t="array" ref="L129">_xlfn.IFS(SUM($E129,$G129,$I129)=0,"",$K129&gt;=time_violations,"",SUM($E129,$G129,$I129)&gt;0,SUM($E129,$G129,$I129))</f>
        <v/>
      </c>
      <c r="M129" s="133" t="str">
        <f t="shared" si="38"/>
        <v/>
      </c>
      <c r="N129" s="133" t="str">
        <f t="shared" si="37"/>
        <v/>
      </c>
    </row>
    <row r="130" spans="1:14" x14ac:dyDescent="0.25">
      <c r="A130" s="637"/>
      <c r="B130" s="136" t="str" cm="1">
        <f t="array" ref="B130">IFERROR(_xlfn.IFS(M130="","",K130&gt;=1,0,OR(N130/COUNT(place_costume)&lt;=percentage_superior,N130&lt;=5),1),"")</f>
        <v/>
      </c>
      <c r="C130" s="137" t="s">
        <v>1109</v>
      </c>
      <c r="D130" s="137" t="str">
        <f>IF(Entries!AH129="","",Entries!AH129)</f>
        <v/>
      </c>
      <c r="E130" s="21"/>
      <c r="F130" s="22"/>
      <c r="G130" s="21"/>
      <c r="H130" s="22"/>
      <c r="I130" s="21"/>
      <c r="J130" s="22"/>
      <c r="K130" s="37"/>
      <c r="L130" s="132" t="str" cm="1">
        <f t="array" ref="L130">_xlfn.IFS(SUM($E130,$G130,$I130)=0,"",$K130&gt;=time_violations,"",SUM($E130,$G130,$I130)&gt;0,SUM($E130,$G130,$I130))</f>
        <v/>
      </c>
      <c r="M130" s="133" t="str">
        <f t="shared" si="38"/>
        <v/>
      </c>
      <c r="N130" s="133" t="str">
        <f t="shared" si="37"/>
        <v/>
      </c>
    </row>
    <row r="131" spans="1:14" x14ac:dyDescent="0.25">
      <c r="A131" s="637"/>
      <c r="B131" s="136" t="str" cm="1">
        <f t="array" ref="B131">IFERROR(_xlfn.IFS(M131="","",K131&gt;=1,0,OR(N131/COUNT(place_costume)&lt;=percentage_superior,N131&lt;=5),1),"")</f>
        <v/>
      </c>
      <c r="C131" s="137" t="s">
        <v>1117</v>
      </c>
      <c r="D131" s="137" t="str">
        <f>IF(Entries!AH130="","",Entries!AH130)</f>
        <v/>
      </c>
      <c r="E131" s="21"/>
      <c r="F131" s="22"/>
      <c r="G131" s="21"/>
      <c r="H131" s="22"/>
      <c r="I131" s="21"/>
      <c r="J131" s="22"/>
      <c r="K131" s="37"/>
      <c r="L131" s="132" t="str" cm="1">
        <f t="array" ref="L131">_xlfn.IFS(SUM($E131,$G131,$I131)=0,"",$K131&gt;=time_violations,"",SUM($E131,$G131,$I131)&gt;0,SUM($E131,$G131,$I131))</f>
        <v/>
      </c>
      <c r="M131" s="133" t="str">
        <f t="shared" si="38"/>
        <v/>
      </c>
      <c r="N131" s="133" t="str">
        <f t="shared" si="37"/>
        <v/>
      </c>
    </row>
  </sheetData>
  <sheetProtection algorithmName="SHA-512" hashValue="Z0t3ddt4+zgmHeQG1MO+XyoLdrN2SL5K4/Gobz2QIutVa5s9/9tU21+AIDrb9LB9Hyenab5kP1bKCPR4xbWQMw==" saltValue="h5UVNlgGpwqLGH5REtlsiw==" spinCount="100000" sheet="1" objects="1" scenarios="1"/>
  <mergeCells count="37">
    <mergeCell ref="A8:A11"/>
    <mergeCell ref="E2:F2"/>
    <mergeCell ref="G2:H2"/>
    <mergeCell ref="I2:J2"/>
    <mergeCell ref="L2:M2"/>
    <mergeCell ref="A4:A7"/>
    <mergeCell ref="A52:A55"/>
    <mergeCell ref="A12:A15"/>
    <mergeCell ref="Q14:Z18"/>
    <mergeCell ref="A16:A19"/>
    <mergeCell ref="A20:A23"/>
    <mergeCell ref="A24:A27"/>
    <mergeCell ref="A28:A31"/>
    <mergeCell ref="A32:A35"/>
    <mergeCell ref="A36:A39"/>
    <mergeCell ref="A40:A43"/>
    <mergeCell ref="A44:A47"/>
    <mergeCell ref="A48:A51"/>
    <mergeCell ref="A100:A103"/>
    <mergeCell ref="A56:A59"/>
    <mergeCell ref="A60:A63"/>
    <mergeCell ref="A64:A67"/>
    <mergeCell ref="A68:A71"/>
    <mergeCell ref="A72:A75"/>
    <mergeCell ref="A76:A79"/>
    <mergeCell ref="A80:A83"/>
    <mergeCell ref="A84:A87"/>
    <mergeCell ref="A88:A91"/>
    <mergeCell ref="A92:A95"/>
    <mergeCell ref="A96:A99"/>
    <mergeCell ref="A128:A131"/>
    <mergeCell ref="A104:A107"/>
    <mergeCell ref="A108:A111"/>
    <mergeCell ref="A112:A115"/>
    <mergeCell ref="A116:A119"/>
    <mergeCell ref="A120:A123"/>
    <mergeCell ref="A124:A127"/>
  </mergeCells>
  <conditionalFormatting sqref="C4">
    <cfRule type="iconSet" priority="3">
      <iconSet iconSet="3Symbols2">
        <cfvo type="percent" val="0"/>
        <cfvo type="percent" val="33"/>
        <cfvo type="percent" val="67"/>
      </iconSet>
    </cfRule>
  </conditionalFormatting>
  <dataValidations count="3">
    <dataValidation type="whole" allowBlank="1" showInputMessage="1" showErrorMessage="1" sqref="I4:I131 G4:G131 E4:E131" xr:uid="{42297F36-C0D2-4697-B0D6-7CFD171DE116}">
      <formula1>1</formula1>
      <formula2>total_rank_tech_ie</formula2>
    </dataValidation>
    <dataValidation type="list" allowBlank="1" showInputMessage="1" showErrorMessage="1" sqref="K4:K131" xr:uid="{CB3626CB-B585-4665-9725-C65DD604407D}">
      <formula1>"1,2,3"</formula1>
    </dataValidation>
    <dataValidation type="whole" allowBlank="1" showInputMessage="1" showErrorMessage="1" sqref="J4:J131 H4:H131 F4:F131" xr:uid="{489A79DE-BDEB-496F-B976-F3422190C25E}">
      <formula1>0</formula1>
      <formula2>total_score_ie</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754DE03E-F3E7-284B-AC28-A4D7709740A1}">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xm:sqref>
        </x14:conditionalFormatting>
        <x14:conditionalFormatting xmlns:xm="http://schemas.microsoft.com/office/excel/2006/main">
          <x14:cfRule type="iconSet" priority="2" id="{A4B330FE-5773-48D4-92C5-50D78DEF5668}">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B5:B131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9DE5-6E8C-46A1-BC6D-B7B925C4A220}">
  <sheetPr>
    <tabColor theme="0" tint="-0.14999847407452621"/>
  </sheetPr>
  <dimension ref="A2:AB131"/>
  <sheetViews>
    <sheetView showGridLines="0" showRowColHeaders="0" topLeftCell="A2" zoomScale="140" zoomScaleNormal="140" workbookViewId="0">
      <pane ySplit="2" topLeftCell="A4" activePane="bottomLeft" state="frozen"/>
      <selection activeCell="A2" sqref="A2"/>
      <selection pane="bottomLeft" activeCell="B4" sqref="B4"/>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28" width="5.125" customWidth="1"/>
    <col min="29" max="16384" width="8.625" hidden="1"/>
  </cols>
  <sheetData>
    <row r="2" spans="1:26" x14ac:dyDescent="0.25">
      <c r="A2" s="46"/>
      <c r="B2" s="47"/>
      <c r="C2" s="46"/>
      <c r="D2" s="48"/>
      <c r="E2" s="629" t="s">
        <v>1141</v>
      </c>
      <c r="F2" s="628"/>
      <c r="G2" s="627" t="s">
        <v>1142</v>
      </c>
      <c r="H2" s="628"/>
      <c r="I2" s="627" t="s">
        <v>1143</v>
      </c>
      <c r="J2" s="628"/>
      <c r="K2" s="49" t="s">
        <v>1139</v>
      </c>
      <c r="L2" s="627" t="s">
        <v>1130</v>
      </c>
      <c r="M2" s="628"/>
      <c r="N2" s="50"/>
    </row>
    <row r="3" spans="1:26" ht="16.350000000000001" customHeight="1" thickBot="1" x14ac:dyDescent="0.3">
      <c r="A3" s="51"/>
      <c r="B3" s="52"/>
      <c r="C3" s="187" t="s">
        <v>62</v>
      </c>
      <c r="D3" s="53" t="s">
        <v>24</v>
      </c>
      <c r="E3" s="60" t="s">
        <v>1131</v>
      </c>
      <c r="F3" s="55" t="s">
        <v>1144</v>
      </c>
      <c r="G3" s="54" t="s">
        <v>1131</v>
      </c>
      <c r="H3" s="55" t="s">
        <v>1144</v>
      </c>
      <c r="I3" s="54" t="s">
        <v>1131</v>
      </c>
      <c r="J3" s="55" t="s">
        <v>1144</v>
      </c>
      <c r="K3" s="56" t="s">
        <v>1145</v>
      </c>
      <c r="L3" s="54" t="s">
        <v>1131</v>
      </c>
      <c r="M3" s="55" t="s">
        <v>1144</v>
      </c>
      <c r="N3" s="57" t="s">
        <v>1135</v>
      </c>
    </row>
    <row r="4" spans="1:26" x14ac:dyDescent="0.25">
      <c r="A4" s="489" t="s">
        <v>25</v>
      </c>
      <c r="B4" s="61" t="str" cm="1">
        <f t="array" ref="B4">IFERROR(_xlfn.IFS(M4="","",K4&gt;=time_violations,0,OR(N4/COUNT(place_costume)&lt;=percentage_superior,N4&lt;=5),1),"")</f>
        <v/>
      </c>
      <c r="C4" s="62" t="s">
        <v>71</v>
      </c>
      <c r="D4" s="62" t="str">
        <f>IF(Entries!AK3="","",Entries!AK3)</f>
        <v/>
      </c>
      <c r="E4" s="1"/>
      <c r="F4" s="2"/>
      <c r="G4" s="1"/>
      <c r="H4" s="2"/>
      <c r="I4" s="1"/>
      <c r="J4" s="2"/>
      <c r="K4" s="42"/>
      <c r="L4" s="63" t="str" cm="1">
        <f t="array" ref="L4">_xlfn.IFS(SUM($E4,$G4,$I4)=0,"",$K4&gt;=time_violations,"",SUM($E4,$G4,$I4)&gt;0,SUM($E4,$G4,$I4))</f>
        <v/>
      </c>
      <c r="M4" s="64" t="str">
        <f>IF(SUM(F4,H4,J4)&gt;0,SUM(F4,H4,J4),"")</f>
        <v/>
      </c>
      <c r="N4" s="66" t="str">
        <f>IFERROR(_xlfn.RANK.EQ($L4, rank,1) + COUNTIFS(rank, $L4,score, "&gt;" &amp;M4),"")</f>
        <v/>
      </c>
    </row>
    <row r="5" spans="1:26" x14ac:dyDescent="0.25">
      <c r="A5" s="490"/>
      <c r="B5" s="71" t="str" cm="1">
        <f t="array" ref="B5">IFERROR(_xlfn.IFS(M5="","",K5&gt;=time_violations,0,OR(N5/COUNT(place_costume)&lt;=percentage_superior,N5&lt;=5),1),"")</f>
        <v/>
      </c>
      <c r="C5" s="72" t="s">
        <v>79</v>
      </c>
      <c r="D5" s="72" t="str">
        <f>IF(Entries!AK4="","",Entries!AK4)</f>
        <v/>
      </c>
      <c r="E5" s="3"/>
      <c r="F5" s="4"/>
      <c r="G5" s="3"/>
      <c r="H5" s="4"/>
      <c r="I5" s="3"/>
      <c r="J5" s="4"/>
      <c r="K5" s="29"/>
      <c r="L5" s="63" t="str" cm="1">
        <f t="array" ref="L5">_xlfn.IFS(SUM($E5,$G5,$I5)=0,"",$K5&gt;=time_violations,"",SUM($E5,$G5,$I5)&gt;0,SUM($E5,$G5,$I5))</f>
        <v/>
      </c>
      <c r="M5" s="64" t="str">
        <f t="shared" ref="M5:M39" si="0">IF(SUM(F5,H5,J5)&gt;0,SUM(F5,H5,J5),"")</f>
        <v/>
      </c>
      <c r="N5" s="66" t="str">
        <f t="shared" ref="N5" si="1">IFERROR(_xlfn.RANK.EQ($L5, rank,1) + COUNTIFS(rank, $L5,score, "&gt;" &amp;M5),"")</f>
        <v/>
      </c>
    </row>
    <row r="6" spans="1:26" x14ac:dyDescent="0.25">
      <c r="A6" s="490"/>
      <c r="B6" s="71" t="str" cm="1">
        <f t="array" ref="B6">IFERROR(_xlfn.IFS(M6="","",K6&gt;=time_violations,0,OR(N6/COUNT(place_costume)&lt;=percentage_superior,N6&lt;=5),1),"")</f>
        <v/>
      </c>
      <c r="C6" s="72" t="s">
        <v>87</v>
      </c>
      <c r="D6" s="72" t="str">
        <f>IF(Entries!AK5="","",Entries!AK5)</f>
        <v/>
      </c>
      <c r="E6" s="3"/>
      <c r="F6" s="4"/>
      <c r="G6" s="3"/>
      <c r="H6" s="4"/>
      <c r="I6" s="3"/>
      <c r="J6" s="4"/>
      <c r="K6" s="29"/>
      <c r="L6" s="63" t="str" cm="1">
        <f t="array" ref="L6">_xlfn.IFS(SUM($E6,$G6,$I6)=0,"",$K6&gt;=time_violations,"",SUM($E6,$G6,$I6)&gt;0,SUM($E6,$G6,$I6))</f>
        <v/>
      </c>
      <c r="M6" s="64" t="str">
        <f t="shared" si="0"/>
        <v/>
      </c>
      <c r="N6" s="66" t="str">
        <f t="shared" ref="N6" si="2">IFERROR(_xlfn.RANK.EQ($L6, rank,1) + COUNTIFS(rank, $L6,score, "&gt;" &amp;M6),"")</f>
        <v/>
      </c>
    </row>
    <row r="7" spans="1:26" x14ac:dyDescent="0.25">
      <c r="A7" s="491"/>
      <c r="B7" s="71" t="str" cm="1">
        <f t="array" ref="B7">IFERROR(_xlfn.IFS(M7="","",K7&gt;=time_violations,0,OR(N7/COUNT(place_costume)&lt;=percentage_superior,N7&lt;=5),1),"")</f>
        <v/>
      </c>
      <c r="C7" s="72" t="s">
        <v>95</v>
      </c>
      <c r="D7" s="72" t="str">
        <f>IF(Entries!AK6="","",Entries!AK6)</f>
        <v/>
      </c>
      <c r="E7" s="3"/>
      <c r="F7" s="4"/>
      <c r="G7" s="3"/>
      <c r="H7" s="4"/>
      <c r="I7" s="3"/>
      <c r="J7" s="4"/>
      <c r="K7" s="29"/>
      <c r="L7" s="63" t="str" cm="1">
        <f t="array" ref="L7">_xlfn.IFS(SUM($E7,$G7,$I7)=0,"",$K7&gt;=time_violations,"",SUM($E7,$G7,$I7)&gt;0,SUM($E7,$G7,$I7))</f>
        <v/>
      </c>
      <c r="M7" s="64" t="str">
        <f t="shared" si="0"/>
        <v/>
      </c>
      <c r="N7" s="66" t="str">
        <f t="shared" ref="N7" si="3">IFERROR(_xlfn.RANK.EQ($L7, rank,1) + COUNTIFS(rank, $L7,score, "&gt;" &amp;M7),"")</f>
        <v/>
      </c>
    </row>
    <row r="8" spans="1:26" x14ac:dyDescent="0.25">
      <c r="A8" s="639" t="s">
        <v>26</v>
      </c>
      <c r="B8" s="77" t="str" cm="1">
        <f t="array" ref="B8">IFERROR(_xlfn.IFS(M8="","",K8&gt;=time_violations,0,OR(N8/COUNT(place_costume)&lt;=percentage_superior,N8&lt;=5),1),"")</f>
        <v/>
      </c>
      <c r="C8" s="78" t="s">
        <v>104</v>
      </c>
      <c r="D8" s="78" t="str">
        <f>IF(Entries!AK7="","",Entries!AK7)</f>
        <v/>
      </c>
      <c r="E8" s="5"/>
      <c r="F8" s="6"/>
      <c r="G8" s="5"/>
      <c r="H8" s="6"/>
      <c r="I8" s="5"/>
      <c r="J8" s="6"/>
      <c r="K8" s="30"/>
      <c r="L8" s="152" t="str" cm="1">
        <f t="array" ref="L8">_xlfn.IFS(SUM($E8,$G8,$I8)=0,"",$K8&gt;=time_violations,"",SUM($E8,$G8,$I8)&gt;0,SUM($E8,$G8,$I8))</f>
        <v/>
      </c>
      <c r="M8" s="83" t="str">
        <f t="shared" si="0"/>
        <v/>
      </c>
      <c r="N8" s="84" t="str">
        <f t="shared" ref="N8" si="4">IFERROR(_xlfn.RANK.EQ($L8, rank,1) + COUNTIFS(rank, $L8,score, "&gt;" &amp;M8),"")</f>
        <v/>
      </c>
    </row>
    <row r="9" spans="1:26" x14ac:dyDescent="0.25">
      <c r="A9" s="639"/>
      <c r="B9" s="77" t="str" cm="1">
        <f t="array" ref="B9">IFERROR(_xlfn.IFS(M9="","",K9&gt;=time_violations,0,OR(N9/COUNT(place_costume)&lt;=percentage_superior,N9&lt;=5),1),"")</f>
        <v/>
      </c>
      <c r="C9" s="78" t="s">
        <v>112</v>
      </c>
      <c r="D9" s="78" t="str">
        <f>IF(Entries!AK8="","",Entries!AK8)</f>
        <v/>
      </c>
      <c r="E9" s="5"/>
      <c r="F9" s="6"/>
      <c r="G9" s="5"/>
      <c r="H9" s="6"/>
      <c r="I9" s="5"/>
      <c r="J9" s="6"/>
      <c r="K9" s="30"/>
      <c r="L9" s="152" t="str" cm="1">
        <f t="array" ref="L9">_xlfn.IFS(SUM($E9,$G9,$I9)=0,"",$K9&gt;=time_violations,"",SUM($E9,$G9,$I9)&gt;0,SUM($E9,$G9,$I9))</f>
        <v/>
      </c>
      <c r="M9" s="83" t="str">
        <f t="shared" si="0"/>
        <v/>
      </c>
      <c r="N9" s="84" t="str">
        <f t="shared" ref="N9" si="5">IFERROR(_xlfn.RANK.EQ($L9, rank,1) + COUNTIFS(rank, $L9,score, "&gt;" &amp;M9),"")</f>
        <v/>
      </c>
    </row>
    <row r="10" spans="1:26" x14ac:dyDescent="0.25">
      <c r="A10" s="639"/>
      <c r="B10" s="77" t="str" cm="1">
        <f t="array" ref="B10">IFERROR(_xlfn.IFS(M10="","",K10&gt;=time_violations,0,OR(N10/COUNT(place_costume)&lt;=percentage_superior,N10&lt;=5),1),"")</f>
        <v/>
      </c>
      <c r="C10" s="78" t="s">
        <v>120</v>
      </c>
      <c r="D10" s="78" t="str">
        <f>IF(Entries!AK9="","",Entries!AK9)</f>
        <v/>
      </c>
      <c r="E10" s="5"/>
      <c r="F10" s="6"/>
      <c r="G10" s="5"/>
      <c r="H10" s="6"/>
      <c r="I10" s="5"/>
      <c r="J10" s="6"/>
      <c r="K10" s="30"/>
      <c r="L10" s="152" t="str" cm="1">
        <f t="array" ref="L10">_xlfn.IFS(SUM($E10,$G10,$I10)=0,"",$K10&gt;=time_violations,"",SUM($E10,$G10,$I10)&gt;0,SUM($E10,$G10,$I10))</f>
        <v/>
      </c>
      <c r="M10" s="83" t="str">
        <f t="shared" si="0"/>
        <v/>
      </c>
      <c r="N10" s="84" t="str">
        <f t="shared" ref="N10" si="6">IFERROR(_xlfn.RANK.EQ($L10, rank,1) + COUNTIFS(rank, $L10,score, "&gt;" &amp;M10),"")</f>
        <v/>
      </c>
    </row>
    <row r="11" spans="1:26" x14ac:dyDescent="0.25">
      <c r="A11" s="639"/>
      <c r="B11" s="77" t="str" cm="1">
        <f t="array" ref="B11">IFERROR(_xlfn.IFS(M11="","",K11&gt;=time_violations,0,OR(N11/COUNT(place_costume)&lt;=percentage_superior,N11&lt;=5),1),"")</f>
        <v/>
      </c>
      <c r="C11" s="78" t="s">
        <v>128</v>
      </c>
      <c r="D11" s="78" t="str">
        <f>IF(Entries!AK10="","",Entries!AK10)</f>
        <v/>
      </c>
      <c r="E11" s="5"/>
      <c r="F11" s="6"/>
      <c r="G11" s="5"/>
      <c r="H11" s="6"/>
      <c r="I11" s="5"/>
      <c r="J11" s="6"/>
      <c r="K11" s="30"/>
      <c r="L11" s="152" t="str" cm="1">
        <f t="array" ref="L11">_xlfn.IFS(SUM($E11,$G11,$I11)=0,"",$K11&gt;=time_violations,"",SUM($E11,$G11,$I11)&gt;0,SUM($E11,$G11,$I11))</f>
        <v/>
      </c>
      <c r="M11" s="83" t="str">
        <f t="shared" si="0"/>
        <v/>
      </c>
      <c r="N11" s="84" t="str">
        <f t="shared" ref="N11" si="7">IFERROR(_xlfn.RANK.EQ($L11, rank,1) + COUNTIFS(rank, $L11,score, "&gt;" &amp;M11),"")</f>
        <v/>
      </c>
    </row>
    <row r="12" spans="1:26" x14ac:dyDescent="0.25">
      <c r="A12" s="640" t="s">
        <v>27</v>
      </c>
      <c r="B12" s="87" t="str" cm="1">
        <f t="array" ref="B12">IFERROR(_xlfn.IFS(M12="","",K12&gt;=time_violations,0,OR(N12/COUNT(place_costume)&lt;=percentage_superior,N12&lt;=5),1),"")</f>
        <v/>
      </c>
      <c r="C12" s="88" t="s">
        <v>137</v>
      </c>
      <c r="D12" s="88" t="str">
        <f>IF(Entries!AK11="","",Entries!AK11)</f>
        <v/>
      </c>
      <c r="E12" s="7"/>
      <c r="F12" s="8"/>
      <c r="G12" s="7"/>
      <c r="H12" s="8"/>
      <c r="I12" s="7"/>
      <c r="J12" s="8"/>
      <c r="K12" s="31"/>
      <c r="L12" s="153" t="str" cm="1">
        <f t="array" ref="L12">_xlfn.IFS(SUM($E12,$G12,$I12)=0,"",$K12&gt;=time_violations,"",SUM($E12,$G12,$I12)&gt;0,SUM($E12,$G12,$I12))</f>
        <v/>
      </c>
      <c r="M12" s="93" t="str">
        <f t="shared" si="0"/>
        <v/>
      </c>
      <c r="N12" s="94" t="str">
        <f t="shared" ref="N12" si="8">IFERROR(_xlfn.RANK.EQ($L12, rank,1) + COUNTIFS(rank, $L12,score, "&gt;" &amp;M12),"")</f>
        <v/>
      </c>
    </row>
    <row r="13" spans="1:26" x14ac:dyDescent="0.25">
      <c r="A13" s="640"/>
      <c r="B13" s="87" t="str" cm="1">
        <f t="array" ref="B13">IFERROR(_xlfn.IFS(M13="","",K13&gt;=time_violations,0,OR(N13/COUNT(place_costume)&lt;=percentage_superior,N13&lt;=5),1),"")</f>
        <v/>
      </c>
      <c r="C13" s="88" t="s">
        <v>145</v>
      </c>
      <c r="D13" s="88" t="str">
        <f>IF(Entries!AK12="","",Entries!AK12)</f>
        <v/>
      </c>
      <c r="E13" s="7"/>
      <c r="F13" s="8"/>
      <c r="G13" s="7"/>
      <c r="H13" s="8"/>
      <c r="I13" s="7"/>
      <c r="J13" s="8"/>
      <c r="K13" s="31"/>
      <c r="L13" s="153" t="str" cm="1">
        <f t="array" ref="L13">_xlfn.IFS(SUM($E13,$G13,$I13)=0,"",$K13&gt;=time_violations,"",SUM($E13,$G13,$I13)&gt;0,SUM($E13,$G13,$I13))</f>
        <v/>
      </c>
      <c r="M13" s="93" t="str">
        <f t="shared" si="0"/>
        <v/>
      </c>
      <c r="N13" s="94" t="str">
        <f t="shared" ref="N13" si="9">IFERROR(_xlfn.RANK.EQ($L13, rank,1) + COUNTIFS(rank, $L13,score, "&gt;" &amp;M13),"")</f>
        <v/>
      </c>
      <c r="O13" s="97"/>
    </row>
    <row r="14" spans="1:26" x14ac:dyDescent="0.25">
      <c r="A14" s="640"/>
      <c r="B14" s="87" t="str" cm="1">
        <f t="array" ref="B14">IFERROR(_xlfn.IFS(M14="","",K14&gt;=time_violations,0,OR(N14/COUNT(place_costume)&lt;=percentage_superior,N14&lt;=5),1),"")</f>
        <v/>
      </c>
      <c r="C14" s="88" t="s">
        <v>153</v>
      </c>
      <c r="D14" s="88" t="str">
        <f>IF(Entries!AK13="","",Entries!AK13)</f>
        <v/>
      </c>
      <c r="E14" s="7"/>
      <c r="F14" s="8"/>
      <c r="G14" s="7"/>
      <c r="H14" s="8"/>
      <c r="I14" s="7"/>
      <c r="J14" s="8"/>
      <c r="K14" s="31"/>
      <c r="L14" s="153" t="str" cm="1">
        <f t="array" ref="L14">_xlfn.IFS(SUM($E14,$G14,$I14)=0,"",$K14&gt;=time_violations,"",SUM($E14,$G14,$I14)&gt;0,SUM($E14,$G14,$I14))</f>
        <v/>
      </c>
      <c r="M14" s="93" t="str">
        <f t="shared" si="0"/>
        <v/>
      </c>
      <c r="N14" s="94" t="str">
        <f t="shared" ref="N14" si="10">IFERROR(_xlfn.RANK.EQ($L14, rank,1) + COUNTIFS(rank, $L14,score, "&gt;" &amp;M14),"")</f>
        <v/>
      </c>
      <c r="O14" s="97"/>
      <c r="Q14" s="630" t="s">
        <v>1126</v>
      </c>
      <c r="R14" s="630"/>
      <c r="S14" s="630"/>
      <c r="T14" s="630"/>
      <c r="U14" s="630"/>
      <c r="V14" s="630"/>
      <c r="W14" s="630"/>
      <c r="X14" s="630"/>
      <c r="Y14" s="630"/>
      <c r="Z14" s="630"/>
    </row>
    <row r="15" spans="1:26" x14ac:dyDescent="0.25">
      <c r="A15" s="640"/>
      <c r="B15" s="87" t="str" cm="1">
        <f t="array" ref="B15">IFERROR(_xlfn.IFS(M15="","",K15&gt;=time_violations,0,OR(N15/COUNT(place_costume)&lt;=percentage_superior,N15&lt;=5),1),"")</f>
        <v/>
      </c>
      <c r="C15" s="88" t="s">
        <v>161</v>
      </c>
      <c r="D15" s="88" t="str">
        <f>IF(Entries!AK14="","",Entries!AK14)</f>
        <v/>
      </c>
      <c r="E15" s="7"/>
      <c r="F15" s="8"/>
      <c r="G15" s="7"/>
      <c r="H15" s="8"/>
      <c r="I15" s="7"/>
      <c r="J15" s="8"/>
      <c r="K15" s="31"/>
      <c r="L15" s="153" t="str" cm="1">
        <f t="array" ref="L15">_xlfn.IFS(SUM($E15,$G15,$I15)=0,"",$K15&gt;=time_violations,"",SUM($E15,$G15,$I15)&gt;0,SUM($E15,$G15,$I15))</f>
        <v/>
      </c>
      <c r="M15" s="93" t="str">
        <f t="shared" si="0"/>
        <v/>
      </c>
      <c r="N15" s="93" t="str">
        <f t="shared" ref="N15" si="11">IFERROR(_xlfn.RANK.EQ($L15, rank,1) + COUNTIFS(rank, $L15,score, "&gt;" &amp;M15),"")</f>
        <v/>
      </c>
      <c r="O15" s="97"/>
      <c r="Q15" s="630"/>
      <c r="R15" s="630"/>
      <c r="S15" s="630"/>
      <c r="T15" s="630"/>
      <c r="U15" s="630"/>
      <c r="V15" s="630"/>
      <c r="W15" s="630"/>
      <c r="X15" s="630"/>
      <c r="Y15" s="630"/>
      <c r="Z15" s="630"/>
    </row>
    <row r="16" spans="1:26" x14ac:dyDescent="0.25">
      <c r="A16" s="641" t="s">
        <v>28</v>
      </c>
      <c r="B16" s="98" t="str" cm="1">
        <f t="array" ref="B16">IFERROR(_xlfn.IFS(M16="","",K16&gt;=time_violations,0,OR(N16/COUNT(place_costume)&lt;=percentage_superior,N16&lt;=5),1),"")</f>
        <v/>
      </c>
      <c r="C16" s="99" t="s">
        <v>170</v>
      </c>
      <c r="D16" s="99" t="str">
        <f>IF(Entries!AK15="","",Entries!AK15)</f>
        <v/>
      </c>
      <c r="E16" s="9"/>
      <c r="F16" s="10"/>
      <c r="G16" s="9"/>
      <c r="H16" s="10"/>
      <c r="I16" s="9"/>
      <c r="J16" s="10"/>
      <c r="K16" s="32"/>
      <c r="L16" s="154" t="str" cm="1">
        <f t="array" ref="L16">_xlfn.IFS(SUM($E16,$G16,$I16)=0,"",$K16&gt;=time_violations,"",SUM($E16,$G16,$I16)&gt;0,SUM($E16,$G16,$I16))</f>
        <v/>
      </c>
      <c r="M16" s="104" t="str">
        <f t="shared" si="0"/>
        <v/>
      </c>
      <c r="N16" s="104" t="str">
        <f t="shared" ref="N16" si="12">IFERROR(_xlfn.RANK.EQ($L16, rank,1) + COUNTIFS(rank, $L16,score, "&gt;" &amp;M16),"")</f>
        <v/>
      </c>
      <c r="O16" s="97"/>
      <c r="Q16" s="630"/>
      <c r="R16" s="630"/>
      <c r="S16" s="630"/>
      <c r="T16" s="630"/>
      <c r="U16" s="630"/>
      <c r="V16" s="630"/>
      <c r="W16" s="630"/>
      <c r="X16" s="630"/>
      <c r="Y16" s="630"/>
      <c r="Z16" s="630"/>
    </row>
    <row r="17" spans="1:26" x14ac:dyDescent="0.25">
      <c r="A17" s="641"/>
      <c r="B17" s="98" t="str" cm="1">
        <f t="array" ref="B17">IFERROR(_xlfn.IFS(M17="","",K17&gt;=time_violations,0,OR(N17/COUNT(place_costume)&lt;=percentage_superior,N17&lt;=5),1),"")</f>
        <v/>
      </c>
      <c r="C17" s="99" t="s">
        <v>178</v>
      </c>
      <c r="D17" s="99" t="str">
        <f>IF(Entries!AK16="","",Entries!AK16)</f>
        <v/>
      </c>
      <c r="E17" s="9"/>
      <c r="F17" s="10"/>
      <c r="G17" s="9"/>
      <c r="H17" s="10"/>
      <c r="I17" s="9"/>
      <c r="J17" s="10"/>
      <c r="K17" s="32"/>
      <c r="L17" s="154" t="str" cm="1">
        <f t="array" ref="L17">_xlfn.IFS(SUM($E17,$G17,$I17)=0,"",$K17&gt;=time_violations,"",SUM($E17,$G17,$I17)&gt;0,SUM($E17,$G17,$I17))</f>
        <v/>
      </c>
      <c r="M17" s="104" t="str">
        <f t="shared" si="0"/>
        <v/>
      </c>
      <c r="N17" s="104" t="str">
        <f t="shared" ref="N17" si="13">IFERROR(_xlfn.RANK.EQ($L17, rank,1) + COUNTIFS(rank, $L17,score, "&gt;" &amp;M17),"")</f>
        <v/>
      </c>
      <c r="O17" s="97"/>
      <c r="Q17" s="630"/>
      <c r="R17" s="630"/>
      <c r="S17" s="630"/>
      <c r="T17" s="630"/>
      <c r="U17" s="630"/>
      <c r="V17" s="630"/>
      <c r="W17" s="630"/>
      <c r="X17" s="630"/>
      <c r="Y17" s="630"/>
      <c r="Z17" s="630"/>
    </row>
    <row r="18" spans="1:26" x14ac:dyDescent="0.25">
      <c r="A18" s="641"/>
      <c r="B18" s="98" t="str" cm="1">
        <f t="array" ref="B18">IFERROR(_xlfn.IFS(M18="","",K18&gt;=time_violations,0,OR(N18/COUNT(place_costume)&lt;=percentage_superior,N18&lt;=5),1),"")</f>
        <v/>
      </c>
      <c r="C18" s="99" t="s">
        <v>186</v>
      </c>
      <c r="D18" s="99" t="str">
        <f>IF(Entries!AK17="","",Entries!AK17)</f>
        <v/>
      </c>
      <c r="E18" s="9"/>
      <c r="F18" s="10"/>
      <c r="G18" s="9"/>
      <c r="H18" s="10"/>
      <c r="I18" s="9"/>
      <c r="J18" s="10"/>
      <c r="K18" s="32"/>
      <c r="L18" s="154" t="str" cm="1">
        <f t="array" ref="L18">_xlfn.IFS(SUM($E18,$G18,$I18)=0,"",$K18&gt;=time_violations,"",SUM($E18,$G18,$I18)&gt;0,SUM($E18,$G18,$I18))</f>
        <v/>
      </c>
      <c r="M18" s="104" t="str">
        <f t="shared" si="0"/>
        <v/>
      </c>
      <c r="N18" s="104" t="str">
        <f t="shared" ref="N18" si="14">IFERROR(_xlfn.RANK.EQ($L18, rank,1) + COUNTIFS(rank, $L18,score, "&gt;" &amp;M18),"")</f>
        <v/>
      </c>
      <c r="O18" s="97"/>
      <c r="Q18" s="630"/>
      <c r="R18" s="630"/>
      <c r="S18" s="630"/>
      <c r="T18" s="630"/>
      <c r="U18" s="630"/>
      <c r="V18" s="630"/>
      <c r="W18" s="630"/>
      <c r="X18" s="630"/>
      <c r="Y18" s="630"/>
      <c r="Z18" s="630"/>
    </row>
    <row r="19" spans="1:26" x14ac:dyDescent="0.25">
      <c r="A19" s="641"/>
      <c r="B19" s="98" t="str" cm="1">
        <f t="array" ref="B19">IFERROR(_xlfn.IFS(M19="","",K19&gt;=time_violations,0,OR(N19/COUNT(place_costume)&lt;=percentage_superior,N19&lt;=5),1),"")</f>
        <v/>
      </c>
      <c r="C19" s="99" t="s">
        <v>194</v>
      </c>
      <c r="D19" s="99" t="str">
        <f>IF(Entries!AK18="","",Entries!AK18)</f>
        <v/>
      </c>
      <c r="E19" s="9"/>
      <c r="F19" s="10"/>
      <c r="G19" s="9"/>
      <c r="H19" s="10"/>
      <c r="I19" s="9"/>
      <c r="J19" s="10"/>
      <c r="K19" s="32"/>
      <c r="L19" s="154" t="str" cm="1">
        <f t="array" ref="L19">_xlfn.IFS(SUM($E19,$G19,$I19)=0,"",$K19&gt;=time_violations,"",SUM($E19,$G19,$I19)&gt;0,SUM($E19,$G19,$I19))</f>
        <v/>
      </c>
      <c r="M19" s="104" t="str">
        <f t="shared" si="0"/>
        <v/>
      </c>
      <c r="N19" s="104" t="str">
        <f t="shared" ref="N19" si="15">IFERROR(_xlfn.RANK.EQ($L19, rank,1) + COUNTIFS(rank, $L19,score, "&gt;" &amp;M19),"")</f>
        <v/>
      </c>
      <c r="O19" s="97"/>
    </row>
    <row r="20" spans="1:26" x14ac:dyDescent="0.25">
      <c r="A20" s="634" t="s">
        <v>29</v>
      </c>
      <c r="B20" s="105" t="str" cm="1">
        <f t="array" ref="B20">IFERROR(_xlfn.IFS(M20="","",K20&gt;=time_violations,0,OR(N20/COUNT(place_costume)&lt;=percentage_superior,N20&lt;=5),1),"")</f>
        <v/>
      </c>
      <c r="C20" s="106" t="s">
        <v>203</v>
      </c>
      <c r="D20" s="106" t="str">
        <f>IF(Entries!AK19="","",Entries!AK19)</f>
        <v/>
      </c>
      <c r="E20" s="11"/>
      <c r="F20" s="12"/>
      <c r="G20" s="11"/>
      <c r="H20" s="12"/>
      <c r="I20" s="11"/>
      <c r="J20" s="12"/>
      <c r="K20" s="33"/>
      <c r="L20" s="155" t="str" cm="1">
        <f t="array" ref="L20">_xlfn.IFS(SUM($E20,$G20,$I20)=0,"",$K20&gt;=time_violations,"",SUM($E20,$G20,$I20)&gt;0,SUM($E20,$G20,$I20))</f>
        <v/>
      </c>
      <c r="M20" s="111" t="str">
        <f t="shared" si="0"/>
        <v/>
      </c>
      <c r="N20" s="111" t="str">
        <f t="shared" ref="N20" si="16">IFERROR(_xlfn.RANK.EQ($L20, rank,1) + COUNTIFS(rank, $L20,score, "&gt;" &amp;M20),"")</f>
        <v/>
      </c>
      <c r="O20" s="97"/>
    </row>
    <row r="21" spans="1:26" x14ac:dyDescent="0.25">
      <c r="A21" s="634"/>
      <c r="B21" s="105" t="str" cm="1">
        <f t="array" ref="B21">IFERROR(_xlfn.IFS(M21="","",K21&gt;=time_violations,0,OR(N21/COUNT(place_costume)&lt;=percentage_superior,N21&lt;=5),1),"")</f>
        <v/>
      </c>
      <c r="C21" s="106" t="s">
        <v>211</v>
      </c>
      <c r="D21" s="106" t="str">
        <f>IF(Entries!AK20="","",Entries!AK20)</f>
        <v/>
      </c>
      <c r="E21" s="11"/>
      <c r="F21" s="12"/>
      <c r="G21" s="11"/>
      <c r="H21" s="12"/>
      <c r="I21" s="11"/>
      <c r="J21" s="12"/>
      <c r="K21" s="33"/>
      <c r="L21" s="155" t="str" cm="1">
        <f t="array" ref="L21">_xlfn.IFS(SUM($E21,$G21,$I21)=0,"",$K21&gt;=time_violations,"",SUM($E21,$G21,$I21)&gt;0,SUM($E21,$G21,$I21))</f>
        <v/>
      </c>
      <c r="M21" s="111" t="str">
        <f t="shared" si="0"/>
        <v/>
      </c>
      <c r="N21" s="111" t="str">
        <f t="shared" ref="N21" si="17">IFERROR(_xlfn.RANK.EQ($L21, rank,1) + COUNTIFS(rank, $L21,score, "&gt;" &amp;M21),"")</f>
        <v/>
      </c>
      <c r="O21" s="97"/>
    </row>
    <row r="22" spans="1:26" x14ac:dyDescent="0.25">
      <c r="A22" s="634"/>
      <c r="B22" s="105" t="str" cm="1">
        <f t="array" ref="B22">IFERROR(_xlfn.IFS(M22="","",K22&gt;=time_violations,0,OR(N22/COUNT(place_costume)&lt;=percentage_superior,N22&lt;=5),1),"")</f>
        <v/>
      </c>
      <c r="C22" s="106" t="s">
        <v>219</v>
      </c>
      <c r="D22" s="106" t="str">
        <f>IF(Entries!AK21="","",Entries!AK21)</f>
        <v/>
      </c>
      <c r="E22" s="11"/>
      <c r="F22" s="12"/>
      <c r="G22" s="11"/>
      <c r="H22" s="12"/>
      <c r="I22" s="11"/>
      <c r="J22" s="12"/>
      <c r="K22" s="33"/>
      <c r="L22" s="155" t="str" cm="1">
        <f t="array" ref="L22">_xlfn.IFS(SUM($E22,$G22,$I22)=0,"",$K22&gt;=time_violations,"",SUM($E22,$G22,$I22)&gt;0,SUM($E22,$G22,$I22))</f>
        <v/>
      </c>
      <c r="M22" s="111" t="str">
        <f t="shared" si="0"/>
        <v/>
      </c>
      <c r="N22" s="111" t="str">
        <f t="shared" ref="N22" si="18">IFERROR(_xlfn.RANK.EQ($L22, rank,1) + COUNTIFS(rank, $L22,score, "&gt;" &amp;M22),"")</f>
        <v/>
      </c>
      <c r="O22" s="97"/>
    </row>
    <row r="23" spans="1:26" x14ac:dyDescent="0.25">
      <c r="A23" s="634"/>
      <c r="B23" s="105" t="str" cm="1">
        <f t="array" ref="B23">IFERROR(_xlfn.IFS(M23="","",K23&gt;=time_violations,0,OR(N23/COUNT(place_costume)&lt;=percentage_superior,N23&lt;=5),1),"")</f>
        <v/>
      </c>
      <c r="C23" s="106" t="s">
        <v>227</v>
      </c>
      <c r="D23" s="106" t="str">
        <f>IF(Entries!AK22="","",Entries!AK22)</f>
        <v/>
      </c>
      <c r="E23" s="11"/>
      <c r="F23" s="12"/>
      <c r="G23" s="11"/>
      <c r="H23" s="12"/>
      <c r="I23" s="11"/>
      <c r="J23" s="12"/>
      <c r="K23" s="33"/>
      <c r="L23" s="155" t="str" cm="1">
        <f t="array" ref="L23">_xlfn.IFS(SUM($E23,$G23,$I23)=0,"",$K23&gt;=time_violations,"",SUM($E23,$G23,$I23)&gt;0,SUM($E23,$G23,$I23))</f>
        <v/>
      </c>
      <c r="M23" s="111" t="str">
        <f t="shared" si="0"/>
        <v/>
      </c>
      <c r="N23" s="111" t="str">
        <f t="shared" ref="N23" si="19">IFERROR(_xlfn.RANK.EQ($L23, rank,1) + COUNTIFS(rank, $L23,score, "&gt;" &amp;M23),"")</f>
        <v/>
      </c>
      <c r="O23" s="97"/>
    </row>
    <row r="24" spans="1:26" x14ac:dyDescent="0.25">
      <c r="A24" s="635" t="s">
        <v>30</v>
      </c>
      <c r="B24" s="112" t="str" cm="1">
        <f t="array" ref="B24">IFERROR(_xlfn.IFS(M24="","",K24&gt;=time_violations,0,OR(N24/COUNT(place_costume)&lt;=percentage_superior,N24&lt;=5),1),"")</f>
        <v/>
      </c>
      <c r="C24" s="113" t="s">
        <v>236</v>
      </c>
      <c r="D24" s="113" t="str">
        <f>IF(Entries!AK23="","",Entries!AK23)</f>
        <v/>
      </c>
      <c r="E24" s="13"/>
      <c r="F24" s="14"/>
      <c r="G24" s="13"/>
      <c r="H24" s="14"/>
      <c r="I24" s="13"/>
      <c r="J24" s="14"/>
      <c r="K24" s="34"/>
      <c r="L24" s="156" t="str" cm="1">
        <f t="array" ref="L24">_xlfn.IFS(SUM($E24,$G24,$I24)=0,"",$K24&gt;=time_violations,"",SUM($E24,$G24,$I24)&gt;0,SUM($E24,$G24,$I24))</f>
        <v/>
      </c>
      <c r="M24" s="118" t="str">
        <f t="shared" si="0"/>
        <v/>
      </c>
      <c r="N24" s="118" t="str">
        <f t="shared" ref="N24" si="20">IFERROR(_xlfn.RANK.EQ($L24, rank,1) + COUNTIFS(rank, $L24,score, "&gt;" &amp;M24),"")</f>
        <v/>
      </c>
      <c r="O24" s="97"/>
    </row>
    <row r="25" spans="1:26" x14ac:dyDescent="0.25">
      <c r="A25" s="635"/>
      <c r="B25" s="112" t="str" cm="1">
        <f t="array" ref="B25">IFERROR(_xlfn.IFS(M25="","",K25&gt;=time_violations,0,OR(N25/COUNT(place_costume)&lt;=percentage_superior,N25&lt;=5),1),"")</f>
        <v/>
      </c>
      <c r="C25" s="113" t="s">
        <v>244</v>
      </c>
      <c r="D25" s="113" t="str">
        <f>IF(Entries!AK24="","",Entries!AK24)</f>
        <v/>
      </c>
      <c r="E25" s="13"/>
      <c r="F25" s="14"/>
      <c r="G25" s="13"/>
      <c r="H25" s="14"/>
      <c r="I25" s="13"/>
      <c r="J25" s="14"/>
      <c r="K25" s="34"/>
      <c r="L25" s="156" t="str" cm="1">
        <f t="array" ref="L25">_xlfn.IFS(SUM($E25,$G25,$I25)=0,"",$K25&gt;=time_violations,"",SUM($E25,$G25,$I25)&gt;0,SUM($E25,$G25,$I25))</f>
        <v/>
      </c>
      <c r="M25" s="118" t="str">
        <f t="shared" si="0"/>
        <v/>
      </c>
      <c r="N25" s="118" t="str">
        <f t="shared" ref="N25" si="21">IFERROR(_xlfn.RANK.EQ($L25, rank,1) + COUNTIFS(rank, $L25,score, "&gt;" &amp;M25),"")</f>
        <v/>
      </c>
      <c r="O25" s="97"/>
    </row>
    <row r="26" spans="1:26" x14ac:dyDescent="0.25">
      <c r="A26" s="635"/>
      <c r="B26" s="112" t="str" cm="1">
        <f t="array" ref="B26">IFERROR(_xlfn.IFS(M26="","",K26&gt;=time_violations,0,OR(N26/COUNT(place_costume)&lt;=percentage_superior,N26&lt;=5),1),"")</f>
        <v/>
      </c>
      <c r="C26" s="113" t="s">
        <v>252</v>
      </c>
      <c r="D26" s="113" t="str">
        <f>IF(Entries!AK25="","",Entries!AK25)</f>
        <v/>
      </c>
      <c r="E26" s="13"/>
      <c r="F26" s="14"/>
      <c r="G26" s="13"/>
      <c r="H26" s="14"/>
      <c r="I26" s="13"/>
      <c r="J26" s="14"/>
      <c r="K26" s="34"/>
      <c r="L26" s="156" t="str" cm="1">
        <f t="array" ref="L26">_xlfn.IFS(SUM($E26,$G26,$I26)=0,"",$K26&gt;=time_violations,"",SUM($E26,$G26,$I26)&gt;0,SUM($E26,$G26,$I26))</f>
        <v/>
      </c>
      <c r="M26" s="118" t="str">
        <f t="shared" si="0"/>
        <v/>
      </c>
      <c r="N26" s="118" t="str">
        <f t="shared" ref="N26" si="22">IFERROR(_xlfn.RANK.EQ($L26, rank,1) + COUNTIFS(rank, $L26,score, "&gt;" &amp;M26),"")</f>
        <v/>
      </c>
      <c r="O26" s="97"/>
    </row>
    <row r="27" spans="1:26" x14ac:dyDescent="0.25">
      <c r="A27" s="534"/>
      <c r="B27" s="119" t="str" cm="1">
        <f t="array" ref="B27">IFERROR(_xlfn.IFS(M27="","",K27&gt;=time_violations,0,OR(N27/COUNT(place_costume)&lt;=percentage_superior,N27&lt;=5),1),"")</f>
        <v/>
      </c>
      <c r="C27" s="120" t="s">
        <v>260</v>
      </c>
      <c r="D27" s="120" t="str">
        <f>IF(Entries!AK26="","",Entries!AK26)</f>
        <v/>
      </c>
      <c r="E27" s="15"/>
      <c r="F27" s="16"/>
      <c r="G27" s="15"/>
      <c r="H27" s="16"/>
      <c r="I27" s="15"/>
      <c r="J27" s="16"/>
      <c r="K27" s="35"/>
      <c r="L27" s="156" t="str" cm="1">
        <f t="array" ref="L27">_xlfn.IFS(SUM($E27,$G27,$I27)=0,"",$K27&gt;=time_violations,"",SUM($E27,$G27,$I27)&gt;0,SUM($E27,$G27,$I27))</f>
        <v/>
      </c>
      <c r="M27" s="118" t="str">
        <f t="shared" si="0"/>
        <v/>
      </c>
      <c r="N27" s="118" t="str">
        <f t="shared" ref="N27" si="23">IFERROR(_xlfn.RANK.EQ($L27, rank,1) + COUNTIFS(rank, $L27,score, "&gt;" &amp;M27),"")</f>
        <v/>
      </c>
      <c r="O27" s="97"/>
    </row>
    <row r="28" spans="1:26" x14ac:dyDescent="0.25">
      <c r="A28" s="636" t="s">
        <v>31</v>
      </c>
      <c r="B28" s="399" t="str" cm="1">
        <f t="array" ref="B28">IFERROR(_xlfn.IFS(M28="","",K28&gt;=time_violations,0,OR(N28/COUNT(place_costume)&lt;=percentage_superior,N28&lt;=5),1),"")</f>
        <v/>
      </c>
      <c r="C28" s="188" t="s">
        <v>269</v>
      </c>
      <c r="D28" s="149" t="str">
        <f>IF(Entries!AK27="","",Entries!AK27)</f>
        <v/>
      </c>
      <c r="E28" s="17"/>
      <c r="F28" s="18"/>
      <c r="G28" s="17"/>
      <c r="H28" s="18"/>
      <c r="I28" s="17"/>
      <c r="J28" s="18"/>
      <c r="K28" s="192"/>
      <c r="L28" s="157" t="str" cm="1">
        <f t="array" ref="L28">_xlfn.IFS(SUM($E28,$G28,$I28)=0,"",$K28&gt;=time_violations,"",SUM($E28,$G28,$I28)&gt;0,SUM($E28,$G28,$I28))</f>
        <v/>
      </c>
      <c r="M28" s="130" t="str">
        <f t="shared" si="0"/>
        <v/>
      </c>
      <c r="N28" s="130" t="str">
        <f t="shared" ref="N28" si="24">IFERROR(_xlfn.RANK.EQ($L28, rank,1) + COUNTIFS(rank, $L28,score, "&gt;" &amp;M28),"")</f>
        <v/>
      </c>
      <c r="O28" s="97"/>
    </row>
    <row r="29" spans="1:26" x14ac:dyDescent="0.25">
      <c r="A29" s="636"/>
      <c r="B29" s="399" t="str" cm="1">
        <f t="array" ref="B29">IFERROR(_xlfn.IFS(M29="","",K29&gt;=time_violations,0,OR(N29/COUNT(place_costume)&lt;=percentage_superior,N29&lt;=5),1),"")</f>
        <v/>
      </c>
      <c r="C29" s="188" t="s">
        <v>277</v>
      </c>
      <c r="D29" s="149" t="str">
        <f>IF(Entries!AK28="","",Entries!AK28)</f>
        <v/>
      </c>
      <c r="E29" s="17"/>
      <c r="F29" s="18"/>
      <c r="G29" s="17"/>
      <c r="H29" s="18"/>
      <c r="I29" s="17"/>
      <c r="J29" s="18"/>
      <c r="K29" s="36"/>
      <c r="L29" s="157" t="str" cm="1">
        <f t="array" ref="L29">_xlfn.IFS(SUM($E29,$G29,$I29)=0,"",$K29&gt;=time_violations,"",SUM($E29,$G29,$I29)&gt;0,SUM($E29,$G29,$I29))</f>
        <v/>
      </c>
      <c r="M29" s="130" t="str">
        <f t="shared" si="0"/>
        <v/>
      </c>
      <c r="N29" s="130" t="str">
        <f t="shared" ref="N29" si="25">IFERROR(_xlfn.RANK.EQ($L29, rank,1) + COUNTIFS(rank, $L29,score, "&gt;" &amp;M29),"")</f>
        <v/>
      </c>
      <c r="O29" s="97"/>
    </row>
    <row r="30" spans="1:26" x14ac:dyDescent="0.25">
      <c r="A30" s="636"/>
      <c r="B30" s="399" t="str" cm="1">
        <f t="array" ref="B30">IFERROR(_xlfn.IFS(M30="","",K30&gt;=time_violations,0,OR(N30/COUNT(place_costume)&lt;=percentage_superior,N30&lt;=5),1),"")</f>
        <v/>
      </c>
      <c r="C30" s="188" t="s">
        <v>285</v>
      </c>
      <c r="D30" s="149" t="str">
        <f>IF(Entries!AK29="","",Entries!AK29)</f>
        <v/>
      </c>
      <c r="E30" s="17"/>
      <c r="F30" s="18"/>
      <c r="G30" s="17"/>
      <c r="H30" s="18"/>
      <c r="I30" s="17"/>
      <c r="J30" s="18"/>
      <c r="K30" s="36"/>
      <c r="L30" s="157" t="str" cm="1">
        <f t="array" ref="L30">_xlfn.IFS(SUM($E30,$G30,$I30)=0,"",$K30&gt;=time_violations,"",SUM($E30,$G30,$I30)&gt;0,SUM($E30,$G30,$I30))</f>
        <v/>
      </c>
      <c r="M30" s="130" t="str">
        <f t="shared" si="0"/>
        <v/>
      </c>
      <c r="N30" s="130" t="str">
        <f t="shared" ref="N30" si="26">IFERROR(_xlfn.RANK.EQ($L30, rank,1) + COUNTIFS(rank, $L30,score, "&gt;" &amp;M30),"")</f>
        <v/>
      </c>
      <c r="O30" s="97"/>
    </row>
    <row r="31" spans="1:26" x14ac:dyDescent="0.25">
      <c r="A31" s="636"/>
      <c r="B31" s="399" t="str" cm="1">
        <f t="array" ref="B31">IFERROR(_xlfn.IFS(M31="","",K31&gt;=time_violations,0,OR(N31/COUNT(place_costume)&lt;=percentage_superior,N31&lt;=5),1),"")</f>
        <v/>
      </c>
      <c r="C31" s="188" t="s">
        <v>293</v>
      </c>
      <c r="D31" s="125" t="str">
        <f>IF(Entries!AK30="","",Entries!AK30)</f>
        <v/>
      </c>
      <c r="E31" s="17"/>
      <c r="F31" s="18"/>
      <c r="G31" s="17"/>
      <c r="H31" s="18"/>
      <c r="I31" s="17"/>
      <c r="J31" s="18"/>
      <c r="K31" s="36"/>
      <c r="L31" s="157" t="str" cm="1">
        <f t="array" ref="L31">_xlfn.IFS(SUM($E31,$G31,$I31)=0,"",$K31&gt;=time_violations,"",SUM($E31,$G31,$I31)&gt;0,SUM($E31,$G31,$I31))</f>
        <v/>
      </c>
      <c r="M31" s="130" t="str">
        <f t="shared" si="0"/>
        <v/>
      </c>
      <c r="N31" s="130" t="str">
        <f t="shared" ref="N31" si="27">IFERROR(_xlfn.RANK.EQ($L31, rank,1) + COUNTIFS(rank, $L31,score, "&gt;" &amp;M31),"")</f>
        <v/>
      </c>
      <c r="O31" s="97"/>
    </row>
    <row r="32" spans="1:26" x14ac:dyDescent="0.25">
      <c r="A32" s="554" t="s">
        <v>32</v>
      </c>
      <c r="B32" s="193" t="str" cm="1">
        <f t="array" ref="B32">IFERROR(_xlfn.IFS(M32="","",K32&gt;=time_violations,0,OR(N32/COUNT(place_costume)&lt;=percentage_superior,N32&lt;=5),1),"")</f>
        <v/>
      </c>
      <c r="C32" s="131" t="s">
        <v>302</v>
      </c>
      <c r="D32" s="151" t="str">
        <f>IF(Entries!AK31="","",Entries!AK31)</f>
        <v/>
      </c>
      <c r="E32" s="19"/>
      <c r="F32" s="20"/>
      <c r="G32" s="19"/>
      <c r="H32" s="20"/>
      <c r="I32" s="19"/>
      <c r="J32" s="20"/>
      <c r="K32" s="37"/>
      <c r="L32" s="132" t="str" cm="1">
        <f t="array" ref="L32">_xlfn.IFS(SUM($E32,$G32,$I32)=0,"",$K32&gt;=time_violations,"",SUM($E32,$G32,$I32)&gt;0,SUM($E32,$G32,$I32))</f>
        <v/>
      </c>
      <c r="M32" s="133" t="str">
        <f t="shared" si="0"/>
        <v/>
      </c>
      <c r="N32" s="133" t="str">
        <f t="shared" ref="N32" si="28">IFERROR(_xlfn.RANK.EQ($L32, rank,1) + COUNTIFS(rank, $L32,score, "&gt;" &amp;M32),"")</f>
        <v/>
      </c>
      <c r="O32" s="97"/>
    </row>
    <row r="33" spans="1:14" x14ac:dyDescent="0.25">
      <c r="A33" s="637"/>
      <c r="B33" s="136" t="str" cm="1">
        <f t="array" ref="B33">IFERROR(_xlfn.IFS(M33="","",K33&gt;=time_violations,0,OR(N33/COUNT(place_costume)&lt;=percentage_superior,N33&lt;=5),1),"")</f>
        <v/>
      </c>
      <c r="C33" s="137" t="s">
        <v>310</v>
      </c>
      <c r="D33" s="137" t="str">
        <f>IF(Entries!AK32="","",Entries!AK32)</f>
        <v/>
      </c>
      <c r="E33" s="21"/>
      <c r="F33" s="22"/>
      <c r="G33" s="21"/>
      <c r="H33" s="22"/>
      <c r="I33" s="21"/>
      <c r="J33" s="22"/>
      <c r="K33" s="37"/>
      <c r="L33" s="132" t="str" cm="1">
        <f t="array" ref="L33">_xlfn.IFS(SUM($E33,$G33,$I33)=0,"",$K33&gt;=time_violations,"",SUM($E33,$G33,$I33)&gt;0,SUM($E33,$G33,$I33))</f>
        <v/>
      </c>
      <c r="M33" s="133" t="str">
        <f t="shared" si="0"/>
        <v/>
      </c>
      <c r="N33" s="133" t="str">
        <f t="shared" ref="N33" si="29">IFERROR(_xlfn.RANK.EQ($L33, rank,1) + COUNTIFS(rank, $L33,score, "&gt;" &amp;M33),"")</f>
        <v/>
      </c>
    </row>
    <row r="34" spans="1:14" x14ac:dyDescent="0.25">
      <c r="A34" s="637"/>
      <c r="B34" s="136" t="str" cm="1">
        <f t="array" ref="B34">IFERROR(_xlfn.IFS(M34="","",K34&gt;=time_violations,0,OR(N34/COUNT(place_costume)&lt;=percentage_superior,N34&lt;=5),1),"")</f>
        <v/>
      </c>
      <c r="C34" s="137" t="s">
        <v>318</v>
      </c>
      <c r="D34" s="137" t="str">
        <f>IF(Entries!AK33="","",Entries!AK33)</f>
        <v/>
      </c>
      <c r="E34" s="21"/>
      <c r="F34" s="22"/>
      <c r="G34" s="21"/>
      <c r="H34" s="22"/>
      <c r="I34" s="21"/>
      <c r="J34" s="22"/>
      <c r="K34" s="37"/>
      <c r="L34" s="132" t="str" cm="1">
        <f t="array" ref="L34">_xlfn.IFS(SUM($E34,$G34,$I34)=0,"",$K34&gt;=time_violations,"",SUM($E34,$G34,$I34)&gt;0,SUM($E34,$G34,$I34))</f>
        <v/>
      </c>
      <c r="M34" s="133" t="str">
        <f t="shared" si="0"/>
        <v/>
      </c>
      <c r="N34" s="133" t="str">
        <f t="shared" ref="N34" si="30">IFERROR(_xlfn.RANK.EQ($L34, rank,1) + COUNTIFS(rank, $L34,score, "&gt;" &amp;M34),"")</f>
        <v/>
      </c>
    </row>
    <row r="35" spans="1:14" x14ac:dyDescent="0.25">
      <c r="A35" s="637"/>
      <c r="B35" s="136" t="str" cm="1">
        <f t="array" ref="B35">IFERROR(_xlfn.IFS(M35="","",K35&gt;=time_violations,0,OR(N35/COUNT(place_costume)&lt;=percentage_superior,N35&lt;=5),1),"")</f>
        <v/>
      </c>
      <c r="C35" s="137" t="s">
        <v>326</v>
      </c>
      <c r="D35" s="137" t="str">
        <f>IF(Entries!AK34="","",Entries!AK34)</f>
        <v/>
      </c>
      <c r="E35" s="21"/>
      <c r="F35" s="22"/>
      <c r="G35" s="21"/>
      <c r="H35" s="22"/>
      <c r="I35" s="21"/>
      <c r="J35" s="22"/>
      <c r="K35" s="37"/>
      <c r="L35" s="132" t="str" cm="1">
        <f t="array" ref="L35">_xlfn.IFS(SUM($E35,$G35,$I35)=0,"",$K35&gt;=time_violations,"",SUM($E35,$G35,$I35)&gt;0,SUM($E35,$G35,$I35))</f>
        <v/>
      </c>
      <c r="M35" s="133" t="str">
        <f t="shared" si="0"/>
        <v/>
      </c>
      <c r="N35" s="133" t="str">
        <f t="shared" ref="N35" si="31">IFERROR(_xlfn.RANK.EQ($L35, rank,1) + COUNTIFS(rank, $L35,score, "&gt;" &amp;M35),"")</f>
        <v/>
      </c>
    </row>
    <row r="36" spans="1:14" x14ac:dyDescent="0.25">
      <c r="A36" s="563" t="s">
        <v>33</v>
      </c>
      <c r="B36" s="140" t="str" cm="1">
        <f t="array" ref="B36">IFERROR(_xlfn.IFS(M36="","",K36&gt;=time_violations,0,OR(N36/COUNT(place_costume)&lt;=percentage_superior,N36&lt;=5),1),"")</f>
        <v/>
      </c>
      <c r="C36" s="141" t="s">
        <v>335</v>
      </c>
      <c r="D36" s="141" t="str">
        <f>IF(Entries!AK35="","",Entries!AK35)</f>
        <v/>
      </c>
      <c r="E36" s="1"/>
      <c r="F36" s="2"/>
      <c r="G36" s="1"/>
      <c r="H36" s="2"/>
      <c r="I36" s="1"/>
      <c r="J36" s="2"/>
      <c r="K36" s="29"/>
      <c r="L36" s="63" t="str" cm="1">
        <f t="array" ref="L36">_xlfn.IFS(SUM($E36,$G36,$I36)=0,"",$K36&gt;=time_violations,"",SUM($E36,$G36,$I36)&gt;0,SUM($E36,$G36,$I36))</f>
        <v/>
      </c>
      <c r="M36" s="64" t="str">
        <f t="shared" si="0"/>
        <v/>
      </c>
      <c r="N36" s="64" t="str">
        <f t="shared" ref="N36" si="32">IFERROR(_xlfn.RANK.EQ($L36, rank,1) + COUNTIFS(rank, $L36,score, "&gt;" &amp;M36),"")</f>
        <v/>
      </c>
    </row>
    <row r="37" spans="1:14" x14ac:dyDescent="0.25">
      <c r="A37" s="638"/>
      <c r="B37" s="142" t="str" cm="1">
        <f t="array" ref="B37">IFERROR(_xlfn.IFS(M37="","",K37&gt;=time_violations,0,OR(N37/COUNT(place_costume)&lt;=percentage_superior,N37&lt;=5),1),"")</f>
        <v/>
      </c>
      <c r="C37" s="143" t="s">
        <v>343</v>
      </c>
      <c r="D37" s="143" t="str">
        <f>IF(Entries!AK36="","",Entries!AK36)</f>
        <v/>
      </c>
      <c r="E37" s="3"/>
      <c r="F37" s="4"/>
      <c r="G37" s="3"/>
      <c r="H37" s="4"/>
      <c r="I37" s="3"/>
      <c r="J37" s="4"/>
      <c r="K37" s="29"/>
      <c r="L37" s="63" t="str" cm="1">
        <f t="array" ref="L37">_xlfn.IFS(SUM($E37,$G37,$I37)=0,"",$K37&gt;=time_violations,"",SUM($E37,$G37,$I37)&gt;0,SUM($E37,$G37,$I37))</f>
        <v/>
      </c>
      <c r="M37" s="64" t="str">
        <f t="shared" si="0"/>
        <v/>
      </c>
      <c r="N37" s="64" t="str">
        <f t="shared" ref="N37" si="33">IFERROR(_xlfn.RANK.EQ($L37, rank,1) + COUNTIFS(rank, $L37,score, "&gt;" &amp;M37),"")</f>
        <v/>
      </c>
    </row>
    <row r="38" spans="1:14" x14ac:dyDescent="0.25">
      <c r="A38" s="638"/>
      <c r="B38" s="142" t="str" cm="1">
        <f t="array" ref="B38">IFERROR(_xlfn.IFS(M38="","",K38&gt;=time_violations,0,OR(N38/COUNT(place_costume)&lt;=percentage_superior,N38&lt;=5),1),"")</f>
        <v/>
      </c>
      <c r="C38" s="143" t="s">
        <v>351</v>
      </c>
      <c r="D38" s="143" t="str">
        <f>IF(Entries!AK37="","",Entries!AK37)</f>
        <v/>
      </c>
      <c r="E38" s="3"/>
      <c r="F38" s="4"/>
      <c r="G38" s="3"/>
      <c r="H38" s="4"/>
      <c r="I38" s="3"/>
      <c r="J38" s="4"/>
      <c r="K38" s="29"/>
      <c r="L38" s="63" t="str" cm="1">
        <f t="array" ref="L38">_xlfn.IFS(SUM($E38,$G38,$I38)=0,"",$K38&gt;=time_violations,"",SUM($E38,$G38,$I38)&gt;0,SUM($E38,$G38,$I38))</f>
        <v/>
      </c>
      <c r="M38" s="64" t="str">
        <f t="shared" si="0"/>
        <v/>
      </c>
      <c r="N38" s="64" t="str">
        <f t="shared" ref="N38" si="34">IFERROR(_xlfn.RANK.EQ($L38, rank,1) + COUNTIFS(rank, $L38,score, "&gt;" &amp;M38),"")</f>
        <v/>
      </c>
    </row>
    <row r="39" spans="1:14" x14ac:dyDescent="0.25">
      <c r="A39" s="638"/>
      <c r="B39" s="142" t="str" cm="1">
        <f t="array" ref="B39">IFERROR(_xlfn.IFS(M39="","",K39&gt;=time_violations,0,OR(N39/COUNT(place_costume)&lt;=percentage_superior,N39&lt;=5),1),"")</f>
        <v/>
      </c>
      <c r="C39" s="143" t="s">
        <v>359</v>
      </c>
      <c r="D39" s="143" t="str">
        <f>IF(Entries!AK38="","",Entries!AK38)</f>
        <v/>
      </c>
      <c r="E39" s="3"/>
      <c r="F39" s="4"/>
      <c r="G39" s="3"/>
      <c r="H39" s="4"/>
      <c r="I39" s="3"/>
      <c r="J39" s="4"/>
      <c r="K39" s="29"/>
      <c r="L39" s="63" t="str" cm="1">
        <f t="array" ref="L39">_xlfn.IFS(SUM($E39,$G39,$I39)=0,"",$K39&gt;=time_violations,"",SUM($E39,$G39,$I39)&gt;0,SUM($E39,$G39,$I39))</f>
        <v/>
      </c>
      <c r="M39" s="64" t="str">
        <f t="shared" si="0"/>
        <v/>
      </c>
      <c r="N39" s="64" t="str">
        <f t="shared" ref="N39:N70" si="35">IFERROR(_xlfn.RANK.EQ($L39, rank,1) + COUNTIFS(rank, $L39,score, "&gt;" &amp;M39),"")</f>
        <v/>
      </c>
    </row>
    <row r="40" spans="1:14" x14ac:dyDescent="0.25">
      <c r="A40" s="639" t="s">
        <v>34</v>
      </c>
      <c r="B40" s="77" t="str" cm="1">
        <f t="array" ref="B40">IFERROR(_xlfn.IFS(M40="","",K40&gt;=time_violations,0,OR(N40/COUNT(place_costume)&lt;=percentage_superior,N40&lt;=5),1),"")</f>
        <v/>
      </c>
      <c r="C40" s="78" t="s">
        <v>368</v>
      </c>
      <c r="D40" s="78" t="str">
        <f>IF(Entries!AK39="","",Entries!AK39)</f>
        <v/>
      </c>
      <c r="E40" s="5"/>
      <c r="F40" s="6"/>
      <c r="G40" s="5"/>
      <c r="H40" s="6"/>
      <c r="I40" s="5"/>
      <c r="J40" s="6"/>
      <c r="K40" s="30"/>
      <c r="L40" s="152" t="str" cm="1">
        <f t="array" ref="L40">_xlfn.IFS(SUM($E40,$G40,$I40)=0,"",$K40&gt;=time_violations,"",SUM($E40,$G40,$I40)&gt;0,SUM($E40,$G40,$I40))</f>
        <v/>
      </c>
      <c r="M40" s="83" t="str">
        <f t="shared" ref="M40:M71" si="36">IF(SUM(F40,H40,J40)&gt;0,SUM(F40,H40,J40),"")</f>
        <v/>
      </c>
      <c r="N40" s="84" t="str">
        <f t="shared" si="35"/>
        <v/>
      </c>
    </row>
    <row r="41" spans="1:14" x14ac:dyDescent="0.25">
      <c r="A41" s="639"/>
      <c r="B41" s="77" t="str" cm="1">
        <f t="array" ref="B41">IFERROR(_xlfn.IFS(M41="","",K41&gt;=time_violations,0,OR(N41/COUNT(place_costume)&lt;=percentage_superior,N41&lt;=5),1),"")</f>
        <v/>
      </c>
      <c r="C41" s="78" t="s">
        <v>376</v>
      </c>
      <c r="D41" s="78" t="str">
        <f>IF(Entries!AK40="","",Entries!AK40)</f>
        <v/>
      </c>
      <c r="E41" s="5"/>
      <c r="F41" s="6"/>
      <c r="G41" s="5"/>
      <c r="H41" s="6"/>
      <c r="I41" s="5"/>
      <c r="J41" s="6"/>
      <c r="K41" s="30"/>
      <c r="L41" s="152" t="str" cm="1">
        <f t="array" ref="L41">_xlfn.IFS(SUM($E41,$G41,$I41)=0,"",$K41&gt;=time_violations,"",SUM($E41,$G41,$I41)&gt;0,SUM($E41,$G41,$I41))</f>
        <v/>
      </c>
      <c r="M41" s="83" t="str">
        <f t="shared" si="36"/>
        <v/>
      </c>
      <c r="N41" s="84" t="str">
        <f t="shared" si="35"/>
        <v/>
      </c>
    </row>
    <row r="42" spans="1:14" x14ac:dyDescent="0.25">
      <c r="A42" s="639"/>
      <c r="B42" s="77" t="str" cm="1">
        <f t="array" ref="B42">IFERROR(_xlfn.IFS(M42="","",K42&gt;=time_violations,0,OR(N42/COUNT(place_costume)&lt;=percentage_superior,N42&lt;=5),1),"")</f>
        <v/>
      </c>
      <c r="C42" s="78" t="s">
        <v>384</v>
      </c>
      <c r="D42" s="78" t="str">
        <f>IF(Entries!AK41="","",Entries!AK41)</f>
        <v/>
      </c>
      <c r="E42" s="5"/>
      <c r="F42" s="6"/>
      <c r="G42" s="5"/>
      <c r="H42" s="6"/>
      <c r="I42" s="5"/>
      <c r="J42" s="6"/>
      <c r="K42" s="30"/>
      <c r="L42" s="152" t="str" cm="1">
        <f t="array" ref="L42">_xlfn.IFS(SUM($E42,$G42,$I42)=0,"",$K42&gt;=time_violations,"",SUM($E42,$G42,$I42)&gt;0,SUM($E42,$G42,$I42))</f>
        <v/>
      </c>
      <c r="M42" s="83" t="str">
        <f t="shared" si="36"/>
        <v/>
      </c>
      <c r="N42" s="84" t="str">
        <f t="shared" si="35"/>
        <v/>
      </c>
    </row>
    <row r="43" spans="1:14" x14ac:dyDescent="0.25">
      <c r="A43" s="639"/>
      <c r="B43" s="77" t="str" cm="1">
        <f t="array" ref="B43">IFERROR(_xlfn.IFS(M43="","",K43&gt;=time_violations,0,OR(N43/COUNT(place_costume)&lt;=percentage_superior,N43&lt;=5),1),"")</f>
        <v/>
      </c>
      <c r="C43" s="78" t="s">
        <v>392</v>
      </c>
      <c r="D43" s="78" t="str">
        <f>IF(Entries!AK42="","",Entries!AK42)</f>
        <v/>
      </c>
      <c r="E43" s="5"/>
      <c r="F43" s="6"/>
      <c r="G43" s="5"/>
      <c r="H43" s="6"/>
      <c r="I43" s="5"/>
      <c r="J43" s="6"/>
      <c r="K43" s="30"/>
      <c r="L43" s="152" t="str" cm="1">
        <f t="array" ref="L43">_xlfn.IFS(SUM($E43,$G43,$I43)=0,"",$K43&gt;=time_violations,"",SUM($E43,$G43,$I43)&gt;0,SUM($E43,$G43,$I43))</f>
        <v/>
      </c>
      <c r="M43" s="83" t="str">
        <f t="shared" si="36"/>
        <v/>
      </c>
      <c r="N43" s="84" t="str">
        <f t="shared" si="35"/>
        <v/>
      </c>
    </row>
    <row r="44" spans="1:14" x14ac:dyDescent="0.25">
      <c r="A44" s="640" t="s">
        <v>35</v>
      </c>
      <c r="B44" s="87" t="str" cm="1">
        <f t="array" ref="B44">IFERROR(_xlfn.IFS(M44="","",K44&gt;=time_violations,0,OR(N44/COUNT(place_costume)&lt;=percentage_superior,N44&lt;=5),1),"")</f>
        <v/>
      </c>
      <c r="C44" s="88" t="s">
        <v>401</v>
      </c>
      <c r="D44" s="88" t="str">
        <f>IF(Entries!AK43="","",Entries!AK43)</f>
        <v/>
      </c>
      <c r="E44" s="7"/>
      <c r="F44" s="8"/>
      <c r="G44" s="7"/>
      <c r="H44" s="8"/>
      <c r="I44" s="7"/>
      <c r="J44" s="8"/>
      <c r="K44" s="31"/>
      <c r="L44" s="153" t="str" cm="1">
        <f t="array" ref="L44">_xlfn.IFS(SUM($E44,$G44,$I44)=0,"",$K44&gt;=time_violations,"",SUM($E44,$G44,$I44)&gt;0,SUM($E44,$G44,$I44))</f>
        <v/>
      </c>
      <c r="M44" s="93" t="str">
        <f t="shared" si="36"/>
        <v/>
      </c>
      <c r="N44" s="94" t="str">
        <f t="shared" si="35"/>
        <v/>
      </c>
    </row>
    <row r="45" spans="1:14" x14ac:dyDescent="0.25">
      <c r="A45" s="640"/>
      <c r="B45" s="87" t="str" cm="1">
        <f t="array" ref="B45">IFERROR(_xlfn.IFS(M45="","",K45&gt;=time_violations,0,OR(N45/COUNT(place_costume)&lt;=percentage_superior,N45&lt;=5),1),"")</f>
        <v/>
      </c>
      <c r="C45" s="88" t="s">
        <v>409</v>
      </c>
      <c r="D45" s="88" t="str">
        <f>IF(Entries!AK44="","",Entries!AK44)</f>
        <v/>
      </c>
      <c r="E45" s="7"/>
      <c r="F45" s="8"/>
      <c r="G45" s="7"/>
      <c r="H45" s="8"/>
      <c r="I45" s="7"/>
      <c r="J45" s="8"/>
      <c r="K45" s="31"/>
      <c r="L45" s="153" t="str" cm="1">
        <f t="array" ref="L45">_xlfn.IFS(SUM($E45,$G45,$I45)=0,"",$K45&gt;=time_violations,"",SUM($E45,$G45,$I45)&gt;0,SUM($E45,$G45,$I45))</f>
        <v/>
      </c>
      <c r="M45" s="93" t="str">
        <f t="shared" si="36"/>
        <v/>
      </c>
      <c r="N45" s="94" t="str">
        <f t="shared" si="35"/>
        <v/>
      </c>
    </row>
    <row r="46" spans="1:14" x14ac:dyDescent="0.25">
      <c r="A46" s="640"/>
      <c r="B46" s="87" t="str" cm="1">
        <f t="array" ref="B46">IFERROR(_xlfn.IFS(M46="","",K46&gt;=time_violations,0,OR(N46/COUNT(place_costume)&lt;=percentage_superior,N46&lt;=5),1),"")</f>
        <v/>
      </c>
      <c r="C46" s="88" t="s">
        <v>417</v>
      </c>
      <c r="D46" s="88" t="str">
        <f>IF(Entries!AK45="","",Entries!AK45)</f>
        <v/>
      </c>
      <c r="E46" s="7"/>
      <c r="F46" s="8"/>
      <c r="G46" s="7"/>
      <c r="H46" s="8"/>
      <c r="I46" s="7"/>
      <c r="J46" s="8"/>
      <c r="K46" s="31"/>
      <c r="L46" s="153" t="str" cm="1">
        <f t="array" ref="L46">_xlfn.IFS(SUM($E46,$G46,$I46)=0,"",$K46&gt;=time_violations,"",SUM($E46,$G46,$I46)&gt;0,SUM($E46,$G46,$I46))</f>
        <v/>
      </c>
      <c r="M46" s="93" t="str">
        <f t="shared" si="36"/>
        <v/>
      </c>
      <c r="N46" s="94" t="str">
        <f t="shared" si="35"/>
        <v/>
      </c>
    </row>
    <row r="47" spans="1:14" x14ac:dyDescent="0.25">
      <c r="A47" s="640"/>
      <c r="B47" s="87" t="str" cm="1">
        <f t="array" ref="B47">IFERROR(_xlfn.IFS(M47="","",K47&gt;=time_violations,0,OR(N47/COUNT(place_costume)&lt;=percentage_superior,N47&lt;=5),1),"")</f>
        <v/>
      </c>
      <c r="C47" s="88" t="s">
        <v>425</v>
      </c>
      <c r="D47" s="88" t="str">
        <f>IF(Entries!AK46="","",Entries!AK46)</f>
        <v/>
      </c>
      <c r="E47" s="7"/>
      <c r="F47" s="8"/>
      <c r="G47" s="7"/>
      <c r="H47" s="8"/>
      <c r="I47" s="7"/>
      <c r="J47" s="8"/>
      <c r="K47" s="31"/>
      <c r="L47" s="153" t="str" cm="1">
        <f t="array" ref="L47">_xlfn.IFS(SUM($E47,$G47,$I47)=0,"",$K47&gt;=time_violations,"",SUM($E47,$G47,$I47)&gt;0,SUM($E47,$G47,$I47))</f>
        <v/>
      </c>
      <c r="M47" s="93" t="str">
        <f t="shared" si="36"/>
        <v/>
      </c>
      <c r="N47" s="93" t="str">
        <f t="shared" si="35"/>
        <v/>
      </c>
    </row>
    <row r="48" spans="1:14" x14ac:dyDescent="0.25">
      <c r="A48" s="641" t="s">
        <v>36</v>
      </c>
      <c r="B48" s="98" t="str" cm="1">
        <f t="array" ref="B48">IFERROR(_xlfn.IFS(M48="","",K48&gt;=time_violations,0,OR(N48/COUNT(place_costume)&lt;=percentage_superior,N48&lt;=5),1),"")</f>
        <v/>
      </c>
      <c r="C48" s="99" t="s">
        <v>434</v>
      </c>
      <c r="D48" s="99" t="str">
        <f>IF(Entries!AK47="","",Entries!AK47)</f>
        <v/>
      </c>
      <c r="E48" s="9"/>
      <c r="F48" s="10"/>
      <c r="G48" s="9"/>
      <c r="H48" s="10"/>
      <c r="I48" s="9"/>
      <c r="J48" s="10"/>
      <c r="K48" s="32"/>
      <c r="L48" s="154" t="str" cm="1">
        <f t="array" ref="L48">_xlfn.IFS(SUM($E48,$G48,$I48)=0,"",$K48&gt;=time_violations,"",SUM($E48,$G48,$I48)&gt;0,SUM($E48,$G48,$I48))</f>
        <v/>
      </c>
      <c r="M48" s="104" t="str">
        <f t="shared" si="36"/>
        <v/>
      </c>
      <c r="N48" s="104" t="str">
        <f t="shared" si="35"/>
        <v/>
      </c>
    </row>
    <row r="49" spans="1:14" x14ac:dyDescent="0.25">
      <c r="A49" s="641"/>
      <c r="B49" s="98" t="str" cm="1">
        <f t="array" ref="B49">IFERROR(_xlfn.IFS(M49="","",K49&gt;=time_violations,0,OR(N49/COUNT(place_costume)&lt;=percentage_superior,N49&lt;=5),1),"")</f>
        <v/>
      </c>
      <c r="C49" s="99" t="s">
        <v>442</v>
      </c>
      <c r="D49" s="99" t="str">
        <f>IF(Entries!AK48="","",Entries!AK48)</f>
        <v/>
      </c>
      <c r="E49" s="9"/>
      <c r="F49" s="10"/>
      <c r="G49" s="9"/>
      <c r="H49" s="10"/>
      <c r="I49" s="9"/>
      <c r="J49" s="10"/>
      <c r="K49" s="32"/>
      <c r="L49" s="154" t="str" cm="1">
        <f t="array" ref="L49">_xlfn.IFS(SUM($E49,$G49,$I49)=0,"",$K49&gt;=time_violations,"",SUM($E49,$G49,$I49)&gt;0,SUM($E49,$G49,$I49))</f>
        <v/>
      </c>
      <c r="M49" s="104" t="str">
        <f t="shared" si="36"/>
        <v/>
      </c>
      <c r="N49" s="104" t="str">
        <f t="shared" si="35"/>
        <v/>
      </c>
    </row>
    <row r="50" spans="1:14" x14ac:dyDescent="0.25">
      <c r="A50" s="641"/>
      <c r="B50" s="98" t="str" cm="1">
        <f t="array" ref="B50">IFERROR(_xlfn.IFS(M50="","",K50&gt;=time_violations,0,OR(N50/COUNT(place_costume)&lt;=percentage_superior,N50&lt;=5),1),"")</f>
        <v/>
      </c>
      <c r="C50" s="99" t="s">
        <v>450</v>
      </c>
      <c r="D50" s="99" t="str">
        <f>IF(Entries!AK49="","",Entries!AK49)</f>
        <v/>
      </c>
      <c r="E50" s="9"/>
      <c r="F50" s="10"/>
      <c r="G50" s="9"/>
      <c r="H50" s="10"/>
      <c r="I50" s="9"/>
      <c r="J50" s="10"/>
      <c r="K50" s="32"/>
      <c r="L50" s="154" t="str" cm="1">
        <f t="array" ref="L50">_xlfn.IFS(SUM($E50,$G50,$I50)=0,"",$K50&gt;=time_violations,"",SUM($E50,$G50,$I50)&gt;0,SUM($E50,$G50,$I50))</f>
        <v/>
      </c>
      <c r="M50" s="104" t="str">
        <f t="shared" si="36"/>
        <v/>
      </c>
      <c r="N50" s="104" t="str">
        <f t="shared" si="35"/>
        <v/>
      </c>
    </row>
    <row r="51" spans="1:14" x14ac:dyDescent="0.25">
      <c r="A51" s="641"/>
      <c r="B51" s="98" t="str" cm="1">
        <f t="array" ref="B51">IFERROR(_xlfn.IFS(M51="","",K51&gt;=time_violations,0,OR(N51/COUNT(place_costume)&lt;=percentage_superior,N51&lt;=5),1),"")</f>
        <v/>
      </c>
      <c r="C51" s="99" t="s">
        <v>458</v>
      </c>
      <c r="D51" s="99" t="str">
        <f>IF(Entries!AK50="","",Entries!AK50)</f>
        <v/>
      </c>
      <c r="E51" s="9"/>
      <c r="F51" s="10"/>
      <c r="G51" s="9"/>
      <c r="H51" s="10"/>
      <c r="I51" s="9"/>
      <c r="J51" s="10"/>
      <c r="K51" s="32"/>
      <c r="L51" s="154" t="str" cm="1">
        <f t="array" ref="L51">_xlfn.IFS(SUM($E51,$G51,$I51)=0,"",$K51&gt;=time_violations,"",SUM($E51,$G51,$I51)&gt;0,SUM($E51,$G51,$I51))</f>
        <v/>
      </c>
      <c r="M51" s="104" t="str">
        <f t="shared" si="36"/>
        <v/>
      </c>
      <c r="N51" s="104" t="str">
        <f t="shared" si="35"/>
        <v/>
      </c>
    </row>
    <row r="52" spans="1:14" x14ac:dyDescent="0.25">
      <c r="A52" s="634" t="s">
        <v>37</v>
      </c>
      <c r="B52" s="105" t="str" cm="1">
        <f t="array" ref="B52">IFERROR(_xlfn.IFS(M52="","",K52&gt;=time_violations,0,OR(N52/COUNT(place_costume)&lt;=percentage_superior,N52&lt;=5),1),"")</f>
        <v/>
      </c>
      <c r="C52" s="106" t="s">
        <v>467</v>
      </c>
      <c r="D52" s="106" t="str">
        <f>IF(Entries!AK51="","",Entries!AK51)</f>
        <v/>
      </c>
      <c r="E52" s="11"/>
      <c r="F52" s="12"/>
      <c r="G52" s="11"/>
      <c r="H52" s="12"/>
      <c r="I52" s="11"/>
      <c r="J52" s="12"/>
      <c r="K52" s="33"/>
      <c r="L52" s="155" t="str" cm="1">
        <f t="array" ref="L52">_xlfn.IFS(SUM($E52,$G52,$I52)=0,"",$K52&gt;=time_violations,"",SUM($E52,$G52,$I52)&gt;0,SUM($E52,$G52,$I52))</f>
        <v/>
      </c>
      <c r="M52" s="111" t="str">
        <f t="shared" si="36"/>
        <v/>
      </c>
      <c r="N52" s="111" t="str">
        <f t="shared" si="35"/>
        <v/>
      </c>
    </row>
    <row r="53" spans="1:14" x14ac:dyDescent="0.25">
      <c r="A53" s="634"/>
      <c r="B53" s="105" t="str" cm="1">
        <f t="array" ref="B53">IFERROR(_xlfn.IFS(M53="","",K53&gt;=time_violations,0,OR(N53/COUNT(place_costume)&lt;=percentage_superior,N53&lt;=5),1),"")</f>
        <v/>
      </c>
      <c r="C53" s="106" t="s">
        <v>475</v>
      </c>
      <c r="D53" s="106" t="str">
        <f>IF(Entries!AK52="","",Entries!AK52)</f>
        <v/>
      </c>
      <c r="E53" s="11"/>
      <c r="F53" s="12"/>
      <c r="G53" s="11"/>
      <c r="H53" s="12"/>
      <c r="I53" s="11"/>
      <c r="J53" s="12"/>
      <c r="K53" s="33"/>
      <c r="L53" s="155" t="str" cm="1">
        <f t="array" ref="L53">_xlfn.IFS(SUM($E53,$G53,$I53)=0,"",$K53&gt;=time_violations,"",SUM($E53,$G53,$I53)&gt;0,SUM($E53,$G53,$I53))</f>
        <v/>
      </c>
      <c r="M53" s="111" t="str">
        <f t="shared" si="36"/>
        <v/>
      </c>
      <c r="N53" s="111" t="str">
        <f t="shared" si="35"/>
        <v/>
      </c>
    </row>
    <row r="54" spans="1:14" x14ac:dyDescent="0.25">
      <c r="A54" s="634"/>
      <c r="B54" s="105" t="str" cm="1">
        <f t="array" ref="B54">IFERROR(_xlfn.IFS(M54="","",K54&gt;=time_violations,0,OR(N54/COUNT(place_costume)&lt;=percentage_superior,N54&lt;=5),1),"")</f>
        <v/>
      </c>
      <c r="C54" s="106" t="s">
        <v>483</v>
      </c>
      <c r="D54" s="106" t="str">
        <f>IF(Entries!AK53="","",Entries!AK53)</f>
        <v/>
      </c>
      <c r="E54" s="11"/>
      <c r="F54" s="12"/>
      <c r="G54" s="11"/>
      <c r="H54" s="12"/>
      <c r="I54" s="11"/>
      <c r="J54" s="12"/>
      <c r="K54" s="33"/>
      <c r="L54" s="155" t="str" cm="1">
        <f t="array" ref="L54">_xlfn.IFS(SUM($E54,$G54,$I54)=0,"",$K54&gt;=time_violations,"",SUM($E54,$G54,$I54)&gt;0,SUM($E54,$G54,$I54))</f>
        <v/>
      </c>
      <c r="M54" s="111" t="str">
        <f t="shared" si="36"/>
        <v/>
      </c>
      <c r="N54" s="111" t="str">
        <f t="shared" si="35"/>
        <v/>
      </c>
    </row>
    <row r="55" spans="1:14" x14ac:dyDescent="0.25">
      <c r="A55" s="634"/>
      <c r="B55" s="105" t="str" cm="1">
        <f t="array" ref="B55">IFERROR(_xlfn.IFS(M55="","",K55&gt;=time_violations,0,OR(N55/COUNT(place_costume)&lt;=percentage_superior,N55&lt;=5),1),"")</f>
        <v/>
      </c>
      <c r="C55" s="106" t="s">
        <v>491</v>
      </c>
      <c r="D55" s="106" t="str">
        <f>IF(Entries!AK54="","",Entries!AK54)</f>
        <v/>
      </c>
      <c r="E55" s="11"/>
      <c r="F55" s="12"/>
      <c r="G55" s="11"/>
      <c r="H55" s="12"/>
      <c r="I55" s="11"/>
      <c r="J55" s="12"/>
      <c r="K55" s="33"/>
      <c r="L55" s="155" t="str" cm="1">
        <f t="array" ref="L55">_xlfn.IFS(SUM($E55,$G55,$I55)=0,"",$K55&gt;=time_violations,"",SUM($E55,$G55,$I55)&gt;0,SUM($E55,$G55,$I55))</f>
        <v/>
      </c>
      <c r="M55" s="111" t="str">
        <f t="shared" si="36"/>
        <v/>
      </c>
      <c r="N55" s="111" t="str">
        <f t="shared" si="35"/>
        <v/>
      </c>
    </row>
    <row r="56" spans="1:14" x14ac:dyDescent="0.25">
      <c r="A56" s="635" t="s">
        <v>38</v>
      </c>
      <c r="B56" s="112" t="str" cm="1">
        <f t="array" ref="B56">IFERROR(_xlfn.IFS(M56="","",K56&gt;=time_violations,0,OR(N56/COUNT(place_costume)&lt;=percentage_superior,N56&lt;=5),1),"")</f>
        <v/>
      </c>
      <c r="C56" s="113" t="s">
        <v>500</v>
      </c>
      <c r="D56" s="113" t="str">
        <f>IF(Entries!AK55="","",Entries!AK55)</f>
        <v/>
      </c>
      <c r="E56" s="13"/>
      <c r="F56" s="14"/>
      <c r="G56" s="13"/>
      <c r="H56" s="14"/>
      <c r="I56" s="13"/>
      <c r="J56" s="14"/>
      <c r="K56" s="34"/>
      <c r="L56" s="156" t="str" cm="1">
        <f t="array" ref="L56">_xlfn.IFS(SUM($E56,$G56,$I56)=0,"",$K56&gt;=time_violations,"",SUM($E56,$G56,$I56)&gt;0,SUM($E56,$G56,$I56))</f>
        <v/>
      </c>
      <c r="M56" s="118" t="str">
        <f t="shared" si="36"/>
        <v/>
      </c>
      <c r="N56" s="118" t="str">
        <f t="shared" si="35"/>
        <v/>
      </c>
    </row>
    <row r="57" spans="1:14" x14ac:dyDescent="0.25">
      <c r="A57" s="635"/>
      <c r="B57" s="112" t="str" cm="1">
        <f t="array" ref="B57">IFERROR(_xlfn.IFS(M57="","",K57&gt;=time_violations,0,OR(N57/COUNT(place_costume)&lt;=percentage_superior,N57&lt;=5),1),"")</f>
        <v/>
      </c>
      <c r="C57" s="113" t="s">
        <v>508</v>
      </c>
      <c r="D57" s="113" t="str">
        <f>IF(Entries!AK56="","",Entries!AK56)</f>
        <v/>
      </c>
      <c r="E57" s="13"/>
      <c r="F57" s="14"/>
      <c r="G57" s="13"/>
      <c r="H57" s="14"/>
      <c r="I57" s="13"/>
      <c r="J57" s="14"/>
      <c r="K57" s="34"/>
      <c r="L57" s="156" t="str" cm="1">
        <f t="array" ref="L57">_xlfn.IFS(SUM($E57,$G57,$I57)=0,"",$K57&gt;=time_violations,"",SUM($E57,$G57,$I57)&gt;0,SUM($E57,$G57,$I57))</f>
        <v/>
      </c>
      <c r="M57" s="118" t="str">
        <f t="shared" si="36"/>
        <v/>
      </c>
      <c r="N57" s="118" t="str">
        <f t="shared" si="35"/>
        <v/>
      </c>
    </row>
    <row r="58" spans="1:14" x14ac:dyDescent="0.25">
      <c r="A58" s="635"/>
      <c r="B58" s="112" t="str" cm="1">
        <f t="array" ref="B58">IFERROR(_xlfn.IFS(M58="","",K58&gt;=time_violations,0,OR(N58/COUNT(place_costume)&lt;=percentage_superior,N58&lt;=5),1),"")</f>
        <v/>
      </c>
      <c r="C58" s="113" t="s">
        <v>516</v>
      </c>
      <c r="D58" s="113" t="str">
        <f>IF(Entries!AK57="","",Entries!AK57)</f>
        <v/>
      </c>
      <c r="E58" s="13"/>
      <c r="F58" s="14"/>
      <c r="G58" s="13"/>
      <c r="H58" s="14"/>
      <c r="I58" s="13"/>
      <c r="J58" s="14"/>
      <c r="K58" s="34"/>
      <c r="L58" s="156" t="str" cm="1">
        <f t="array" ref="L58">_xlfn.IFS(SUM($E58,$G58,$I58)=0,"",$K58&gt;=time_violations,"",SUM($E58,$G58,$I58)&gt;0,SUM($E58,$G58,$I58))</f>
        <v/>
      </c>
      <c r="M58" s="118" t="str">
        <f t="shared" si="36"/>
        <v/>
      </c>
      <c r="N58" s="118" t="str">
        <f t="shared" si="35"/>
        <v/>
      </c>
    </row>
    <row r="59" spans="1:14" x14ac:dyDescent="0.25">
      <c r="A59" s="534"/>
      <c r="B59" s="119" t="str" cm="1">
        <f t="array" ref="B59">IFERROR(_xlfn.IFS(M59="","",K59&gt;=time_violations,0,OR(N59/COUNT(place_costume)&lt;=percentage_superior,N59&lt;=5),1),"")</f>
        <v/>
      </c>
      <c r="C59" s="120" t="s">
        <v>524</v>
      </c>
      <c r="D59" s="120" t="str">
        <f>IF(Entries!AK58="","",Entries!AK58)</f>
        <v/>
      </c>
      <c r="E59" s="15"/>
      <c r="F59" s="16"/>
      <c r="G59" s="15"/>
      <c r="H59" s="16"/>
      <c r="I59" s="15"/>
      <c r="J59" s="16"/>
      <c r="K59" s="35"/>
      <c r="L59" s="156" t="str" cm="1">
        <f t="array" ref="L59">_xlfn.IFS(SUM($E59,$G59,$I59)=0,"",$K59&gt;=time_violations,"",SUM($E59,$G59,$I59)&gt;0,SUM($E59,$G59,$I59))</f>
        <v/>
      </c>
      <c r="M59" s="118" t="str">
        <f t="shared" si="36"/>
        <v/>
      </c>
      <c r="N59" s="118" t="str">
        <f t="shared" si="35"/>
        <v/>
      </c>
    </row>
    <row r="60" spans="1:14" x14ac:dyDescent="0.25">
      <c r="A60" s="636" t="s">
        <v>39</v>
      </c>
      <c r="B60" s="399" t="str" cm="1">
        <f t="array" ref="B60">IFERROR(_xlfn.IFS(M60="","",K60&gt;=time_violations,0,OR(N60/COUNT(place_costume)&lt;=percentage_superior,N60&lt;=5),1),"")</f>
        <v/>
      </c>
      <c r="C60" s="188" t="s">
        <v>533</v>
      </c>
      <c r="D60" s="149" t="str">
        <f>IF(Entries!AK59="","",Entries!AK59)</f>
        <v/>
      </c>
      <c r="E60" s="17"/>
      <c r="F60" s="18"/>
      <c r="G60" s="17"/>
      <c r="H60" s="18"/>
      <c r="I60" s="17"/>
      <c r="J60" s="18"/>
      <c r="K60" s="192"/>
      <c r="L60" s="157" t="str" cm="1">
        <f t="array" ref="L60">_xlfn.IFS(SUM($E60,$G60,$I60)=0,"",$K60&gt;=time_violations,"",SUM($E60,$G60,$I60)&gt;0,SUM($E60,$G60,$I60))</f>
        <v/>
      </c>
      <c r="M60" s="130" t="str">
        <f t="shared" si="36"/>
        <v/>
      </c>
      <c r="N60" s="130" t="str">
        <f t="shared" si="35"/>
        <v/>
      </c>
    </row>
    <row r="61" spans="1:14" x14ac:dyDescent="0.25">
      <c r="A61" s="636"/>
      <c r="B61" s="399" t="str" cm="1">
        <f t="array" ref="B61">IFERROR(_xlfn.IFS(M61="","",K61&gt;=time_violations,0,OR(N61/COUNT(place_costume)&lt;=percentage_superior,N61&lt;=5),1),"")</f>
        <v/>
      </c>
      <c r="C61" s="188" t="s">
        <v>541</v>
      </c>
      <c r="D61" s="149" t="str">
        <f>IF(Entries!AK60="","",Entries!AK60)</f>
        <v/>
      </c>
      <c r="E61" s="17"/>
      <c r="F61" s="18"/>
      <c r="G61" s="17"/>
      <c r="H61" s="18"/>
      <c r="I61" s="17"/>
      <c r="J61" s="18"/>
      <c r="K61" s="36"/>
      <c r="L61" s="157" t="str" cm="1">
        <f t="array" ref="L61">_xlfn.IFS(SUM($E61,$G61,$I61)=0,"",$K61&gt;=time_violations,"",SUM($E61,$G61,$I61)&gt;0,SUM($E61,$G61,$I61))</f>
        <v/>
      </c>
      <c r="M61" s="130" t="str">
        <f t="shared" si="36"/>
        <v/>
      </c>
      <c r="N61" s="130" t="str">
        <f t="shared" si="35"/>
        <v/>
      </c>
    </row>
    <row r="62" spans="1:14" x14ac:dyDescent="0.25">
      <c r="A62" s="636"/>
      <c r="B62" s="399" t="str" cm="1">
        <f t="array" ref="B62">IFERROR(_xlfn.IFS(M62="","",K62&gt;=time_violations,0,OR(N62/COUNT(place_costume)&lt;=percentage_superior,N62&lt;=5),1),"")</f>
        <v/>
      </c>
      <c r="C62" s="188" t="s">
        <v>549</v>
      </c>
      <c r="D62" s="149" t="str">
        <f>IF(Entries!AK61="","",Entries!AK61)</f>
        <v/>
      </c>
      <c r="E62" s="17"/>
      <c r="F62" s="18"/>
      <c r="G62" s="17"/>
      <c r="H62" s="18"/>
      <c r="I62" s="17"/>
      <c r="J62" s="18"/>
      <c r="K62" s="36"/>
      <c r="L62" s="157" t="str" cm="1">
        <f t="array" ref="L62">_xlfn.IFS(SUM($E62,$G62,$I62)=0,"",$K62&gt;=time_violations,"",SUM($E62,$G62,$I62)&gt;0,SUM($E62,$G62,$I62))</f>
        <v/>
      </c>
      <c r="M62" s="130" t="str">
        <f t="shared" si="36"/>
        <v/>
      </c>
      <c r="N62" s="130" t="str">
        <f t="shared" si="35"/>
        <v/>
      </c>
    </row>
    <row r="63" spans="1:14" x14ac:dyDescent="0.25">
      <c r="A63" s="636"/>
      <c r="B63" s="399" t="str" cm="1">
        <f t="array" ref="B63">IFERROR(_xlfn.IFS(M63="","",K63&gt;=time_violations,0,OR(N63/COUNT(place_costume)&lt;=percentage_superior,N63&lt;=5),1),"")</f>
        <v/>
      </c>
      <c r="C63" s="188" t="s">
        <v>557</v>
      </c>
      <c r="D63" s="125" t="str">
        <f>IF(Entries!AK62="","",Entries!AK62)</f>
        <v/>
      </c>
      <c r="E63" s="17"/>
      <c r="F63" s="18"/>
      <c r="G63" s="17"/>
      <c r="H63" s="18"/>
      <c r="I63" s="17"/>
      <c r="J63" s="18"/>
      <c r="K63" s="36"/>
      <c r="L63" s="157" t="str" cm="1">
        <f t="array" ref="L63">_xlfn.IFS(SUM($E63,$G63,$I63)=0,"",$K63&gt;=time_violations,"",SUM($E63,$G63,$I63)&gt;0,SUM($E63,$G63,$I63))</f>
        <v/>
      </c>
      <c r="M63" s="130" t="str">
        <f t="shared" si="36"/>
        <v/>
      </c>
      <c r="N63" s="130" t="str">
        <f t="shared" si="35"/>
        <v/>
      </c>
    </row>
    <row r="64" spans="1:14" x14ac:dyDescent="0.25">
      <c r="A64" s="554" t="s">
        <v>40</v>
      </c>
      <c r="B64" s="193" t="str" cm="1">
        <f t="array" ref="B64">IFERROR(_xlfn.IFS(M64="","",K64&gt;=time_violations,0,OR(N64/COUNT(place_costume)&lt;=percentage_superior,N64&lt;=5),1),"")</f>
        <v/>
      </c>
      <c r="C64" s="131" t="s">
        <v>566</v>
      </c>
      <c r="D64" s="151" t="str">
        <f>IF(Entries!AK63="","",Entries!AK63)</f>
        <v/>
      </c>
      <c r="E64" s="19"/>
      <c r="F64" s="20"/>
      <c r="G64" s="19"/>
      <c r="H64" s="20"/>
      <c r="I64" s="19"/>
      <c r="J64" s="20"/>
      <c r="K64" s="37"/>
      <c r="L64" s="132" t="str" cm="1">
        <f t="array" ref="L64">_xlfn.IFS(SUM($E64,$G64,$I64)=0,"",$K64&gt;=time_violations,"",SUM($E64,$G64,$I64)&gt;0,SUM($E64,$G64,$I64))</f>
        <v/>
      </c>
      <c r="M64" s="133" t="str">
        <f t="shared" si="36"/>
        <v/>
      </c>
      <c r="N64" s="133" t="str">
        <f t="shared" si="35"/>
        <v/>
      </c>
    </row>
    <row r="65" spans="1:14" x14ac:dyDescent="0.25">
      <c r="A65" s="637"/>
      <c r="B65" s="136" t="str" cm="1">
        <f t="array" ref="B65">IFERROR(_xlfn.IFS(M65="","",K65&gt;=time_violations,0,OR(N65/COUNT(place_costume)&lt;=percentage_superior,N65&lt;=5),1),"")</f>
        <v/>
      </c>
      <c r="C65" s="137" t="s">
        <v>574</v>
      </c>
      <c r="D65" s="137" t="str">
        <f>IF(Entries!AK64="","",Entries!AK64)</f>
        <v/>
      </c>
      <c r="E65" s="21"/>
      <c r="F65" s="22"/>
      <c r="G65" s="21"/>
      <c r="H65" s="22"/>
      <c r="I65" s="21"/>
      <c r="J65" s="22"/>
      <c r="K65" s="37"/>
      <c r="L65" s="132" t="str" cm="1">
        <f t="array" ref="L65">_xlfn.IFS(SUM($E65,$G65,$I65)=0,"",$K65&gt;=time_violations,"",SUM($E65,$G65,$I65)&gt;0,SUM($E65,$G65,$I65))</f>
        <v/>
      </c>
      <c r="M65" s="133" t="str">
        <f t="shared" si="36"/>
        <v/>
      </c>
      <c r="N65" s="133" t="str">
        <f t="shared" si="35"/>
        <v/>
      </c>
    </row>
    <row r="66" spans="1:14" x14ac:dyDescent="0.25">
      <c r="A66" s="637"/>
      <c r="B66" s="136" t="str" cm="1">
        <f t="array" ref="B66">IFERROR(_xlfn.IFS(M66="","",K66&gt;=time_violations,0,OR(N66/COUNT(place_costume)&lt;=percentage_superior,N66&lt;=5),1),"")</f>
        <v/>
      </c>
      <c r="C66" s="137" t="s">
        <v>582</v>
      </c>
      <c r="D66" s="137" t="str">
        <f>IF(Entries!AK65="","",Entries!AK65)</f>
        <v/>
      </c>
      <c r="E66" s="21"/>
      <c r="F66" s="22"/>
      <c r="G66" s="21"/>
      <c r="H66" s="22"/>
      <c r="I66" s="21"/>
      <c r="J66" s="22"/>
      <c r="K66" s="37"/>
      <c r="L66" s="132" t="str" cm="1">
        <f t="array" ref="L66">_xlfn.IFS(SUM($E66,$G66,$I66)=0,"",$K66&gt;=time_violations,"",SUM($E66,$G66,$I66)&gt;0,SUM($E66,$G66,$I66))</f>
        <v/>
      </c>
      <c r="M66" s="133" t="str">
        <f t="shared" si="36"/>
        <v/>
      </c>
      <c r="N66" s="133" t="str">
        <f t="shared" si="35"/>
        <v/>
      </c>
    </row>
    <row r="67" spans="1:14" x14ac:dyDescent="0.25">
      <c r="A67" s="637"/>
      <c r="B67" s="136" t="str" cm="1">
        <f t="array" ref="B67">IFERROR(_xlfn.IFS(M67="","",K67&gt;=time_violations,0,OR(N67/COUNT(place_costume)&lt;=percentage_superior,N67&lt;=5),1),"")</f>
        <v/>
      </c>
      <c r="C67" s="137" t="s">
        <v>590</v>
      </c>
      <c r="D67" s="137" t="str">
        <f>IF(Entries!AK66="","",Entries!AK66)</f>
        <v/>
      </c>
      <c r="E67" s="21"/>
      <c r="F67" s="22"/>
      <c r="G67" s="21"/>
      <c r="H67" s="22"/>
      <c r="I67" s="21"/>
      <c r="J67" s="22"/>
      <c r="K67" s="37"/>
      <c r="L67" s="132" t="str" cm="1">
        <f t="array" ref="L67">_xlfn.IFS(SUM($E67,$G67,$I67)=0,"",$K67&gt;=time_violations,"",SUM($E67,$G67,$I67)&gt;0,SUM($E67,$G67,$I67))</f>
        <v/>
      </c>
      <c r="M67" s="133" t="str">
        <f t="shared" si="36"/>
        <v/>
      </c>
      <c r="N67" s="133" t="str">
        <f t="shared" si="35"/>
        <v/>
      </c>
    </row>
    <row r="68" spans="1:14" x14ac:dyDescent="0.25">
      <c r="A68" s="563" t="s">
        <v>41</v>
      </c>
      <c r="B68" s="140" t="str" cm="1">
        <f t="array" ref="B68">IFERROR(_xlfn.IFS(M68="","",K68&gt;=time_violations,0,OR(N68/COUNT(place_costume)&lt;=percentage_superior,N68&lt;=5),1),"")</f>
        <v/>
      </c>
      <c r="C68" s="141" t="s">
        <v>599</v>
      </c>
      <c r="D68" s="141" t="str">
        <f>IF(Entries!AK67="","",Entries!AK67)</f>
        <v/>
      </c>
      <c r="E68" s="1"/>
      <c r="F68" s="2"/>
      <c r="G68" s="1"/>
      <c r="H68" s="2"/>
      <c r="I68" s="1"/>
      <c r="J68" s="2"/>
      <c r="K68" s="29"/>
      <c r="L68" s="63" t="str" cm="1">
        <f t="array" ref="L68">_xlfn.IFS(SUM($E68,$G68,$I68)=0,"",$K68&gt;=time_violations,"",SUM($E68,$G68,$I68)&gt;0,SUM($E68,$G68,$I68))</f>
        <v/>
      </c>
      <c r="M68" s="64" t="str">
        <f t="shared" si="36"/>
        <v/>
      </c>
      <c r="N68" s="64" t="str">
        <f t="shared" si="35"/>
        <v/>
      </c>
    </row>
    <row r="69" spans="1:14" x14ac:dyDescent="0.25">
      <c r="A69" s="638"/>
      <c r="B69" s="142" t="str" cm="1">
        <f t="array" ref="B69">IFERROR(_xlfn.IFS(M69="","",K69&gt;=time_violations,0,OR(N69/COUNT(place_costume)&lt;=percentage_superior,N69&lt;=5),1),"")</f>
        <v/>
      </c>
      <c r="C69" s="143" t="s">
        <v>607</v>
      </c>
      <c r="D69" s="143" t="str">
        <f>IF(Entries!AK68="","",Entries!AK68)</f>
        <v/>
      </c>
      <c r="E69" s="3"/>
      <c r="F69" s="4"/>
      <c r="G69" s="3"/>
      <c r="H69" s="4"/>
      <c r="I69" s="3"/>
      <c r="J69" s="4"/>
      <c r="K69" s="29"/>
      <c r="L69" s="63" t="str" cm="1">
        <f t="array" ref="L69">_xlfn.IFS(SUM($E69,$G69,$I69)=0,"",$K69&gt;=time_violations,"",SUM($E69,$G69,$I69)&gt;0,SUM($E69,$G69,$I69))</f>
        <v/>
      </c>
      <c r="M69" s="64" t="str">
        <f t="shared" si="36"/>
        <v/>
      </c>
      <c r="N69" s="64" t="str">
        <f t="shared" si="35"/>
        <v/>
      </c>
    </row>
    <row r="70" spans="1:14" x14ac:dyDescent="0.25">
      <c r="A70" s="638"/>
      <c r="B70" s="142" t="str" cm="1">
        <f t="array" ref="B70">IFERROR(_xlfn.IFS(M70="","",K70&gt;=time_violations,0,OR(N70/COUNT(place_costume)&lt;=percentage_superior,N70&lt;=5),1),"")</f>
        <v/>
      </c>
      <c r="C70" s="143" t="s">
        <v>615</v>
      </c>
      <c r="D70" s="143" t="str">
        <f>IF(Entries!AK69="","",Entries!AK69)</f>
        <v/>
      </c>
      <c r="E70" s="3"/>
      <c r="F70" s="4"/>
      <c r="G70" s="3"/>
      <c r="H70" s="4"/>
      <c r="I70" s="3"/>
      <c r="J70" s="4"/>
      <c r="K70" s="29"/>
      <c r="L70" s="63" t="str" cm="1">
        <f t="array" ref="L70">_xlfn.IFS(SUM($E70,$G70,$I70)=0,"",$K70&gt;=time_violations,"",SUM($E70,$G70,$I70)&gt;0,SUM($E70,$G70,$I70))</f>
        <v/>
      </c>
      <c r="M70" s="64" t="str">
        <f t="shared" si="36"/>
        <v/>
      </c>
      <c r="N70" s="64" t="str">
        <f t="shared" si="35"/>
        <v/>
      </c>
    </row>
    <row r="71" spans="1:14" x14ac:dyDescent="0.25">
      <c r="A71" s="638"/>
      <c r="B71" s="142" t="str" cm="1">
        <f t="array" ref="B71">IFERROR(_xlfn.IFS(M71="","",K71&gt;=time_violations,0,OR(N71/COUNT(place_costume)&lt;=percentage_superior,N71&lt;=5),1),"")</f>
        <v/>
      </c>
      <c r="C71" s="143" t="s">
        <v>623</v>
      </c>
      <c r="D71" s="143" t="str">
        <f>IF(Entries!AK70="","",Entries!AK70)</f>
        <v/>
      </c>
      <c r="E71" s="3"/>
      <c r="F71" s="4"/>
      <c r="G71" s="3"/>
      <c r="H71" s="4"/>
      <c r="I71" s="3"/>
      <c r="J71" s="4"/>
      <c r="K71" s="29"/>
      <c r="L71" s="63" t="str" cm="1">
        <f t="array" ref="L71">_xlfn.IFS(SUM($E71,$G71,$I71)=0,"",$K71&gt;=time_violations,"",SUM($E71,$G71,$I71)&gt;0,SUM($E71,$G71,$I71))</f>
        <v/>
      </c>
      <c r="M71" s="64" t="str">
        <f t="shared" si="36"/>
        <v/>
      </c>
      <c r="N71" s="64" t="str">
        <f t="shared" ref="N71:N131" si="37">IFERROR(_xlfn.RANK.EQ($L71, rank,1) + COUNTIFS(rank, $L71,score, "&gt;" &amp;M71),"")</f>
        <v/>
      </c>
    </row>
    <row r="72" spans="1:14" x14ac:dyDescent="0.25">
      <c r="A72" s="639" t="s">
        <v>42</v>
      </c>
      <c r="B72" s="77" t="str" cm="1">
        <f t="array" ref="B72">IFERROR(_xlfn.IFS(M72="","",K72&gt;=time_violations,0,OR(N72/COUNT(place_costume)&lt;=percentage_superior,N72&lt;=5),1),"")</f>
        <v/>
      </c>
      <c r="C72" s="78" t="s">
        <v>632</v>
      </c>
      <c r="D72" s="78" t="str">
        <f>IF(Entries!AK71="","",Entries!AK71)</f>
        <v/>
      </c>
      <c r="E72" s="5"/>
      <c r="F72" s="6"/>
      <c r="G72" s="5"/>
      <c r="H72" s="6"/>
      <c r="I72" s="5"/>
      <c r="J72" s="6"/>
      <c r="K72" s="30"/>
      <c r="L72" s="152" t="str" cm="1">
        <f t="array" ref="L72">_xlfn.IFS(SUM($E72,$G72,$I72)=0,"",$K72&gt;=time_violations,"",SUM($E72,$G72,$I72)&gt;0,SUM($E72,$G72,$I72))</f>
        <v/>
      </c>
      <c r="M72" s="83" t="str">
        <f t="shared" ref="M72:M131" si="38">IF(SUM(F72,H72,J72)&gt;0,SUM(F72,H72,J72),"")</f>
        <v/>
      </c>
      <c r="N72" s="84" t="str">
        <f t="shared" si="37"/>
        <v/>
      </c>
    </row>
    <row r="73" spans="1:14" x14ac:dyDescent="0.25">
      <c r="A73" s="639"/>
      <c r="B73" s="77" t="str" cm="1">
        <f t="array" ref="B73">IFERROR(_xlfn.IFS(M73="","",K73&gt;=time_violations,0,OR(N73/COUNT(place_costume)&lt;=percentage_superior,N73&lt;=5),1),"")</f>
        <v/>
      </c>
      <c r="C73" s="78" t="s">
        <v>640</v>
      </c>
      <c r="D73" s="78" t="str">
        <f>IF(Entries!AK72="","",Entries!AK72)</f>
        <v/>
      </c>
      <c r="E73" s="5"/>
      <c r="F73" s="6"/>
      <c r="G73" s="5"/>
      <c r="H73" s="6"/>
      <c r="I73" s="5"/>
      <c r="J73" s="6"/>
      <c r="K73" s="30"/>
      <c r="L73" s="152" t="str" cm="1">
        <f t="array" ref="L73">_xlfn.IFS(SUM($E73,$G73,$I73)=0,"",$K73&gt;=time_violations,"",SUM($E73,$G73,$I73)&gt;0,SUM($E73,$G73,$I73))</f>
        <v/>
      </c>
      <c r="M73" s="83" t="str">
        <f t="shared" si="38"/>
        <v/>
      </c>
      <c r="N73" s="84" t="str">
        <f t="shared" si="37"/>
        <v/>
      </c>
    </row>
    <row r="74" spans="1:14" x14ac:dyDescent="0.25">
      <c r="A74" s="639"/>
      <c r="B74" s="77" t="str" cm="1">
        <f t="array" ref="B74">IFERROR(_xlfn.IFS(M74="","",K74&gt;=time_violations,0,OR(N74/COUNT(place_costume)&lt;=percentage_superior,N74&lt;=5),1),"")</f>
        <v/>
      </c>
      <c r="C74" s="78" t="s">
        <v>648</v>
      </c>
      <c r="D74" s="78" t="str">
        <f>IF(Entries!AK73="","",Entries!AK73)</f>
        <v/>
      </c>
      <c r="E74" s="5"/>
      <c r="F74" s="6"/>
      <c r="G74" s="5"/>
      <c r="H74" s="6"/>
      <c r="I74" s="5"/>
      <c r="J74" s="6"/>
      <c r="K74" s="30"/>
      <c r="L74" s="152" t="str" cm="1">
        <f t="array" ref="L74">_xlfn.IFS(SUM($E74,$G74,$I74)=0,"",$K74&gt;=time_violations,"",SUM($E74,$G74,$I74)&gt;0,SUM($E74,$G74,$I74))</f>
        <v/>
      </c>
      <c r="M74" s="83" t="str">
        <f t="shared" si="38"/>
        <v/>
      </c>
      <c r="N74" s="84" t="str">
        <f t="shared" si="37"/>
        <v/>
      </c>
    </row>
    <row r="75" spans="1:14" x14ac:dyDescent="0.25">
      <c r="A75" s="639"/>
      <c r="B75" s="77" t="str" cm="1">
        <f t="array" ref="B75">IFERROR(_xlfn.IFS(M75="","",K75&gt;=time_violations,0,OR(N75/COUNT(place_costume)&lt;=percentage_superior,N75&lt;=5),1),"")</f>
        <v/>
      </c>
      <c r="C75" s="78" t="s">
        <v>656</v>
      </c>
      <c r="D75" s="78" t="str">
        <f>IF(Entries!AK74="","",Entries!AK74)</f>
        <v/>
      </c>
      <c r="E75" s="5"/>
      <c r="F75" s="6"/>
      <c r="G75" s="5"/>
      <c r="H75" s="6"/>
      <c r="I75" s="5"/>
      <c r="J75" s="6"/>
      <c r="K75" s="30"/>
      <c r="L75" s="152" t="str" cm="1">
        <f t="array" ref="L75">_xlfn.IFS(SUM($E75,$G75,$I75)=0,"",$K75&gt;=time_violations,"",SUM($E75,$G75,$I75)&gt;0,SUM($E75,$G75,$I75))</f>
        <v/>
      </c>
      <c r="M75" s="83" t="str">
        <f t="shared" si="38"/>
        <v/>
      </c>
      <c r="N75" s="84" t="str">
        <f t="shared" si="37"/>
        <v/>
      </c>
    </row>
    <row r="76" spans="1:14" x14ac:dyDescent="0.25">
      <c r="A76" s="640" t="s">
        <v>43</v>
      </c>
      <c r="B76" s="87" t="str" cm="1">
        <f t="array" ref="B76">IFERROR(_xlfn.IFS(M76="","",K76&gt;=time_violations,0,OR(N76/COUNT(place_costume)&lt;=percentage_superior,N76&lt;=5),1),"")</f>
        <v/>
      </c>
      <c r="C76" s="88" t="s">
        <v>665</v>
      </c>
      <c r="D76" s="88" t="str">
        <f>IF(Entries!AK75="","",Entries!AK75)</f>
        <v/>
      </c>
      <c r="E76" s="7"/>
      <c r="F76" s="8"/>
      <c r="G76" s="7"/>
      <c r="H76" s="8"/>
      <c r="I76" s="7"/>
      <c r="J76" s="8"/>
      <c r="K76" s="31"/>
      <c r="L76" s="153" t="str" cm="1">
        <f t="array" ref="L76">_xlfn.IFS(SUM($E76,$G76,$I76)=0,"",$K76&gt;=time_violations,"",SUM($E76,$G76,$I76)&gt;0,SUM($E76,$G76,$I76))</f>
        <v/>
      </c>
      <c r="M76" s="93" t="str">
        <f t="shared" si="38"/>
        <v/>
      </c>
      <c r="N76" s="94" t="str">
        <f t="shared" si="37"/>
        <v/>
      </c>
    </row>
    <row r="77" spans="1:14" x14ac:dyDescent="0.25">
      <c r="A77" s="640"/>
      <c r="B77" s="87" t="str" cm="1">
        <f t="array" ref="B77">IFERROR(_xlfn.IFS(M77="","",K77&gt;=time_violations,0,OR(N77/COUNT(place_costume)&lt;=percentage_superior,N77&lt;=5),1),"")</f>
        <v/>
      </c>
      <c r="C77" s="88" t="s">
        <v>673</v>
      </c>
      <c r="D77" s="88" t="str">
        <f>IF(Entries!AK76="","",Entries!AK76)</f>
        <v/>
      </c>
      <c r="E77" s="7"/>
      <c r="F77" s="8"/>
      <c r="G77" s="7"/>
      <c r="H77" s="8"/>
      <c r="I77" s="7"/>
      <c r="J77" s="8"/>
      <c r="K77" s="31"/>
      <c r="L77" s="153" t="str" cm="1">
        <f t="array" ref="L77">_xlfn.IFS(SUM($E77,$G77,$I77)=0,"",$K77&gt;=time_violations,"",SUM($E77,$G77,$I77)&gt;0,SUM($E77,$G77,$I77))</f>
        <v/>
      </c>
      <c r="M77" s="93" t="str">
        <f t="shared" si="38"/>
        <v/>
      </c>
      <c r="N77" s="94" t="str">
        <f t="shared" si="37"/>
        <v/>
      </c>
    </row>
    <row r="78" spans="1:14" x14ac:dyDescent="0.25">
      <c r="A78" s="640"/>
      <c r="B78" s="87" t="str" cm="1">
        <f t="array" ref="B78">IFERROR(_xlfn.IFS(M78="","",K78&gt;=time_violations,0,OR(N78/COUNT(place_costume)&lt;=percentage_superior,N78&lt;=5),1),"")</f>
        <v/>
      </c>
      <c r="C78" s="88" t="s">
        <v>681</v>
      </c>
      <c r="D78" s="88" t="str">
        <f>IF(Entries!AK77="","",Entries!AK77)</f>
        <v/>
      </c>
      <c r="E78" s="7"/>
      <c r="F78" s="8"/>
      <c r="G78" s="7"/>
      <c r="H78" s="8"/>
      <c r="I78" s="7"/>
      <c r="J78" s="8"/>
      <c r="K78" s="31"/>
      <c r="L78" s="153" t="str" cm="1">
        <f t="array" ref="L78">_xlfn.IFS(SUM($E78,$G78,$I78)=0,"",$K78&gt;=time_violations,"",SUM($E78,$G78,$I78)&gt;0,SUM($E78,$G78,$I78))</f>
        <v/>
      </c>
      <c r="M78" s="93" t="str">
        <f t="shared" si="38"/>
        <v/>
      </c>
      <c r="N78" s="94" t="str">
        <f t="shared" si="37"/>
        <v/>
      </c>
    </row>
    <row r="79" spans="1:14" x14ac:dyDescent="0.25">
      <c r="A79" s="640"/>
      <c r="B79" s="87" t="str" cm="1">
        <f t="array" ref="B79">IFERROR(_xlfn.IFS(M79="","",K79&gt;=time_violations,0,OR(N79/COUNT(place_costume)&lt;=percentage_superior,N79&lt;=5),1),"")</f>
        <v/>
      </c>
      <c r="C79" s="88" t="s">
        <v>689</v>
      </c>
      <c r="D79" s="88" t="str">
        <f>IF(Entries!AK78="","",Entries!AK78)</f>
        <v/>
      </c>
      <c r="E79" s="7"/>
      <c r="F79" s="8"/>
      <c r="G79" s="7"/>
      <c r="H79" s="8"/>
      <c r="I79" s="7"/>
      <c r="J79" s="8"/>
      <c r="K79" s="31"/>
      <c r="L79" s="153" t="str" cm="1">
        <f t="array" ref="L79">_xlfn.IFS(SUM($E79,$G79,$I79)=0,"",$K79&gt;=time_violations,"",SUM($E79,$G79,$I79)&gt;0,SUM($E79,$G79,$I79))</f>
        <v/>
      </c>
      <c r="M79" s="93" t="str">
        <f t="shared" si="38"/>
        <v/>
      </c>
      <c r="N79" s="93" t="str">
        <f t="shared" si="37"/>
        <v/>
      </c>
    </row>
    <row r="80" spans="1:14" x14ac:dyDescent="0.25">
      <c r="A80" s="641" t="s">
        <v>44</v>
      </c>
      <c r="B80" s="98" t="str" cm="1">
        <f t="array" ref="B80">IFERROR(_xlfn.IFS(M80="","",K80&gt;=time_violations,0,OR(N80/COUNT(place_costume)&lt;=percentage_superior,N80&lt;=5),1),"")</f>
        <v/>
      </c>
      <c r="C80" s="99" t="s">
        <v>698</v>
      </c>
      <c r="D80" s="99" t="str">
        <f>IF(Entries!AK79="","",Entries!AK79)</f>
        <v/>
      </c>
      <c r="E80" s="9"/>
      <c r="F80" s="10"/>
      <c r="G80" s="9"/>
      <c r="H80" s="10"/>
      <c r="I80" s="9"/>
      <c r="J80" s="10"/>
      <c r="K80" s="32"/>
      <c r="L80" s="154" t="str" cm="1">
        <f t="array" ref="L80">_xlfn.IFS(SUM($E80,$G80,$I80)=0,"",$K80&gt;=time_violations,"",SUM($E80,$G80,$I80)&gt;0,SUM($E80,$G80,$I80))</f>
        <v/>
      </c>
      <c r="M80" s="104" t="str">
        <f t="shared" si="38"/>
        <v/>
      </c>
      <c r="N80" s="104" t="str">
        <f t="shared" si="37"/>
        <v/>
      </c>
    </row>
    <row r="81" spans="1:14" x14ac:dyDescent="0.25">
      <c r="A81" s="641"/>
      <c r="B81" s="98" t="str" cm="1">
        <f t="array" ref="B81">IFERROR(_xlfn.IFS(M81="","",K81&gt;=time_violations,0,OR(N81/COUNT(place_costume)&lt;=percentage_superior,N81&lt;=5),1),"")</f>
        <v/>
      </c>
      <c r="C81" s="99" t="s">
        <v>706</v>
      </c>
      <c r="D81" s="99" t="str">
        <f>IF(Entries!AK80="","",Entries!AK80)</f>
        <v/>
      </c>
      <c r="E81" s="9"/>
      <c r="F81" s="10"/>
      <c r="G81" s="9"/>
      <c r="H81" s="10"/>
      <c r="I81" s="9"/>
      <c r="J81" s="10"/>
      <c r="K81" s="32"/>
      <c r="L81" s="154" t="str" cm="1">
        <f t="array" ref="L81">_xlfn.IFS(SUM($E81,$G81,$I81)=0,"",$K81&gt;=time_violations,"",SUM($E81,$G81,$I81)&gt;0,SUM($E81,$G81,$I81))</f>
        <v/>
      </c>
      <c r="M81" s="104" t="str">
        <f t="shared" si="38"/>
        <v/>
      </c>
      <c r="N81" s="104" t="str">
        <f t="shared" si="37"/>
        <v/>
      </c>
    </row>
    <row r="82" spans="1:14" x14ac:dyDescent="0.25">
      <c r="A82" s="641"/>
      <c r="B82" s="98" t="str" cm="1">
        <f t="array" ref="B82">IFERROR(_xlfn.IFS(M82="","",K82&gt;=time_violations,0,OR(N82/COUNT(place_costume)&lt;=percentage_superior,N82&lt;=5),1),"")</f>
        <v/>
      </c>
      <c r="C82" s="99" t="s">
        <v>714</v>
      </c>
      <c r="D82" s="99" t="str">
        <f>IF(Entries!AK81="","",Entries!AK81)</f>
        <v/>
      </c>
      <c r="E82" s="9"/>
      <c r="F82" s="10"/>
      <c r="G82" s="9"/>
      <c r="H82" s="10"/>
      <c r="I82" s="9"/>
      <c r="J82" s="10"/>
      <c r="K82" s="32"/>
      <c r="L82" s="154" t="str" cm="1">
        <f t="array" ref="L82">_xlfn.IFS(SUM($E82,$G82,$I82)=0,"",$K82&gt;=time_violations,"",SUM($E82,$G82,$I82)&gt;0,SUM($E82,$G82,$I82))</f>
        <v/>
      </c>
      <c r="M82" s="104" t="str">
        <f t="shared" si="38"/>
        <v/>
      </c>
      <c r="N82" s="104" t="str">
        <f t="shared" si="37"/>
        <v/>
      </c>
    </row>
    <row r="83" spans="1:14" x14ac:dyDescent="0.25">
      <c r="A83" s="641"/>
      <c r="B83" s="98" t="str" cm="1">
        <f t="array" ref="B83">IFERROR(_xlfn.IFS(M83="","",K83&gt;=time_violations,0,OR(N83/COUNT(place_costume)&lt;=percentage_superior,N83&lt;=5),1),"")</f>
        <v/>
      </c>
      <c r="C83" s="99" t="s">
        <v>722</v>
      </c>
      <c r="D83" s="99" t="str">
        <f>IF(Entries!AK82="","",Entries!AK82)</f>
        <v/>
      </c>
      <c r="E83" s="9"/>
      <c r="F83" s="10"/>
      <c r="G83" s="9"/>
      <c r="H83" s="10"/>
      <c r="I83" s="9"/>
      <c r="J83" s="10"/>
      <c r="K83" s="32"/>
      <c r="L83" s="154" t="str" cm="1">
        <f t="array" ref="L83">_xlfn.IFS(SUM($E83,$G83,$I83)=0,"",$K83&gt;=time_violations,"",SUM($E83,$G83,$I83)&gt;0,SUM($E83,$G83,$I83))</f>
        <v/>
      </c>
      <c r="M83" s="104" t="str">
        <f t="shared" si="38"/>
        <v/>
      </c>
      <c r="N83" s="104" t="str">
        <f t="shared" si="37"/>
        <v/>
      </c>
    </row>
    <row r="84" spans="1:14" x14ac:dyDescent="0.25">
      <c r="A84" s="634" t="s">
        <v>45</v>
      </c>
      <c r="B84" s="105" t="str" cm="1">
        <f t="array" ref="B84">IFERROR(_xlfn.IFS(M84="","",K84&gt;=time_violations,0,OR(N84/COUNT(place_costume)&lt;=percentage_superior,N84&lt;=5),1),"")</f>
        <v/>
      </c>
      <c r="C84" s="106" t="s">
        <v>731</v>
      </c>
      <c r="D84" s="106" t="str">
        <f>IF(Entries!AK83="","",Entries!AK83)</f>
        <v/>
      </c>
      <c r="E84" s="11"/>
      <c r="F84" s="12"/>
      <c r="G84" s="11"/>
      <c r="H84" s="12"/>
      <c r="I84" s="11"/>
      <c r="J84" s="12"/>
      <c r="K84" s="33"/>
      <c r="L84" s="155" t="str" cm="1">
        <f t="array" ref="L84">_xlfn.IFS(SUM($E84,$G84,$I84)=0,"",$K84&gt;=time_violations,"",SUM($E84,$G84,$I84)&gt;0,SUM($E84,$G84,$I84))</f>
        <v/>
      </c>
      <c r="M84" s="111" t="str">
        <f t="shared" si="38"/>
        <v/>
      </c>
      <c r="N84" s="111" t="str">
        <f t="shared" si="37"/>
        <v/>
      </c>
    </row>
    <row r="85" spans="1:14" x14ac:dyDescent="0.25">
      <c r="A85" s="634"/>
      <c r="B85" s="105" t="str" cm="1">
        <f t="array" ref="B85">IFERROR(_xlfn.IFS(M85="","",K85&gt;=time_violations,0,OR(N85/COUNT(place_costume)&lt;=percentage_superior,N85&lt;=5),1),"")</f>
        <v/>
      </c>
      <c r="C85" s="106" t="s">
        <v>739</v>
      </c>
      <c r="D85" s="106" t="str">
        <f>IF(Entries!AK84="","",Entries!AK84)</f>
        <v/>
      </c>
      <c r="E85" s="11"/>
      <c r="F85" s="12"/>
      <c r="G85" s="11"/>
      <c r="H85" s="12"/>
      <c r="I85" s="11"/>
      <c r="J85" s="12"/>
      <c r="K85" s="33"/>
      <c r="L85" s="155" t="str" cm="1">
        <f t="array" ref="L85">_xlfn.IFS(SUM($E85,$G85,$I85)=0,"",$K85&gt;=time_violations,"",SUM($E85,$G85,$I85)&gt;0,SUM($E85,$G85,$I85))</f>
        <v/>
      </c>
      <c r="M85" s="111" t="str">
        <f t="shared" si="38"/>
        <v/>
      </c>
      <c r="N85" s="111" t="str">
        <f t="shared" si="37"/>
        <v/>
      </c>
    </row>
    <row r="86" spans="1:14" x14ac:dyDescent="0.25">
      <c r="A86" s="634"/>
      <c r="B86" s="105" t="str" cm="1">
        <f t="array" ref="B86">IFERROR(_xlfn.IFS(M86="","",K86&gt;=time_violations,0,OR(N86/COUNT(place_costume)&lt;=percentage_superior,N86&lt;=5),1),"")</f>
        <v/>
      </c>
      <c r="C86" s="106" t="s">
        <v>747</v>
      </c>
      <c r="D86" s="106" t="str">
        <f>IF(Entries!AK85="","",Entries!AK85)</f>
        <v/>
      </c>
      <c r="E86" s="11"/>
      <c r="F86" s="12"/>
      <c r="G86" s="11"/>
      <c r="H86" s="12"/>
      <c r="I86" s="11"/>
      <c r="J86" s="12"/>
      <c r="K86" s="33"/>
      <c r="L86" s="155" t="str" cm="1">
        <f t="array" ref="L86">_xlfn.IFS(SUM($E86,$G86,$I86)=0,"",$K86&gt;=time_violations,"",SUM($E86,$G86,$I86)&gt;0,SUM($E86,$G86,$I86))</f>
        <v/>
      </c>
      <c r="M86" s="111" t="str">
        <f t="shared" si="38"/>
        <v/>
      </c>
      <c r="N86" s="111" t="str">
        <f t="shared" si="37"/>
        <v/>
      </c>
    </row>
    <row r="87" spans="1:14" x14ac:dyDescent="0.25">
      <c r="A87" s="634"/>
      <c r="B87" s="105" t="str" cm="1">
        <f t="array" ref="B87">IFERROR(_xlfn.IFS(M87="","",K87&gt;=time_violations,0,OR(N87/COUNT(place_costume)&lt;=percentage_superior,N87&lt;=5),1),"")</f>
        <v/>
      </c>
      <c r="C87" s="106" t="s">
        <v>755</v>
      </c>
      <c r="D87" s="106" t="str">
        <f>IF(Entries!AK86="","",Entries!AK86)</f>
        <v/>
      </c>
      <c r="E87" s="11"/>
      <c r="F87" s="12"/>
      <c r="G87" s="11"/>
      <c r="H87" s="12"/>
      <c r="I87" s="11"/>
      <c r="J87" s="12"/>
      <c r="K87" s="33"/>
      <c r="L87" s="155" t="str" cm="1">
        <f t="array" ref="L87">_xlfn.IFS(SUM($E87,$G87,$I87)=0,"",$K87&gt;=time_violations,"",SUM($E87,$G87,$I87)&gt;0,SUM($E87,$G87,$I87))</f>
        <v/>
      </c>
      <c r="M87" s="111" t="str">
        <f t="shared" si="38"/>
        <v/>
      </c>
      <c r="N87" s="111" t="str">
        <f t="shared" si="37"/>
        <v/>
      </c>
    </row>
    <row r="88" spans="1:14" x14ac:dyDescent="0.25">
      <c r="A88" s="635" t="s">
        <v>46</v>
      </c>
      <c r="B88" s="112" t="str" cm="1">
        <f t="array" ref="B88">IFERROR(_xlfn.IFS(M88="","",K88&gt;=time_violations,0,OR(N88/COUNT(place_costume)&lt;=percentage_superior,N88&lt;=5),1),"")</f>
        <v/>
      </c>
      <c r="C88" s="113" t="s">
        <v>764</v>
      </c>
      <c r="D88" s="113" t="str">
        <f>IF(Entries!AK87="","",Entries!AK87)</f>
        <v/>
      </c>
      <c r="E88" s="13"/>
      <c r="F88" s="14"/>
      <c r="G88" s="13"/>
      <c r="H88" s="14"/>
      <c r="I88" s="13"/>
      <c r="J88" s="14"/>
      <c r="K88" s="34"/>
      <c r="L88" s="156" t="str" cm="1">
        <f t="array" ref="L88">_xlfn.IFS(SUM($E88,$G88,$I88)=0,"",$K88&gt;=time_violations,"",SUM($E88,$G88,$I88)&gt;0,SUM($E88,$G88,$I88))</f>
        <v/>
      </c>
      <c r="M88" s="118" t="str">
        <f t="shared" si="38"/>
        <v/>
      </c>
      <c r="N88" s="118" t="str">
        <f t="shared" si="37"/>
        <v/>
      </c>
    </row>
    <row r="89" spans="1:14" x14ac:dyDescent="0.25">
      <c r="A89" s="635"/>
      <c r="B89" s="112" t="str" cm="1">
        <f t="array" ref="B89">IFERROR(_xlfn.IFS(M89="","",K89&gt;=time_violations,0,OR(N89/COUNT(place_costume)&lt;=percentage_superior,N89&lt;=5),1),"")</f>
        <v/>
      </c>
      <c r="C89" s="113" t="s">
        <v>772</v>
      </c>
      <c r="D89" s="113" t="str">
        <f>IF(Entries!AK88="","",Entries!AK88)</f>
        <v/>
      </c>
      <c r="E89" s="13"/>
      <c r="F89" s="14"/>
      <c r="G89" s="13"/>
      <c r="H89" s="14"/>
      <c r="I89" s="13"/>
      <c r="J89" s="14"/>
      <c r="K89" s="34"/>
      <c r="L89" s="156" t="str" cm="1">
        <f t="array" ref="L89">_xlfn.IFS(SUM($E89,$G89,$I89)=0,"",$K89&gt;=time_violations,"",SUM($E89,$G89,$I89)&gt;0,SUM($E89,$G89,$I89))</f>
        <v/>
      </c>
      <c r="M89" s="118" t="str">
        <f t="shared" si="38"/>
        <v/>
      </c>
      <c r="N89" s="118" t="str">
        <f t="shared" si="37"/>
        <v/>
      </c>
    </row>
    <row r="90" spans="1:14" x14ac:dyDescent="0.25">
      <c r="A90" s="635"/>
      <c r="B90" s="112" t="str" cm="1">
        <f t="array" ref="B90">IFERROR(_xlfn.IFS(M90="","",K90&gt;=time_violations,0,OR(N90/COUNT(place_costume)&lt;=percentage_superior,N90&lt;=5),1),"")</f>
        <v/>
      </c>
      <c r="C90" s="113" t="s">
        <v>780</v>
      </c>
      <c r="D90" s="113" t="str">
        <f>IF(Entries!AK89="","",Entries!AK89)</f>
        <v/>
      </c>
      <c r="E90" s="13"/>
      <c r="F90" s="14"/>
      <c r="G90" s="13"/>
      <c r="H90" s="14"/>
      <c r="I90" s="13"/>
      <c r="J90" s="14"/>
      <c r="K90" s="34"/>
      <c r="L90" s="156" t="str" cm="1">
        <f t="array" ref="L90">_xlfn.IFS(SUM($E90,$G90,$I90)=0,"",$K90&gt;=time_violations,"",SUM($E90,$G90,$I90)&gt;0,SUM($E90,$G90,$I90))</f>
        <v/>
      </c>
      <c r="M90" s="118" t="str">
        <f t="shared" si="38"/>
        <v/>
      </c>
      <c r="N90" s="118" t="str">
        <f t="shared" si="37"/>
        <v/>
      </c>
    </row>
    <row r="91" spans="1:14" x14ac:dyDescent="0.25">
      <c r="A91" s="534"/>
      <c r="B91" s="119" t="str" cm="1">
        <f t="array" ref="B91">IFERROR(_xlfn.IFS(M91="","",K91&gt;=time_violations,0,OR(N91/COUNT(place_costume)&lt;=percentage_superior,N91&lt;=5),1),"")</f>
        <v/>
      </c>
      <c r="C91" s="120" t="s">
        <v>788</v>
      </c>
      <c r="D91" s="120" t="str">
        <f>IF(Entries!AK90="","",Entries!AK90)</f>
        <v/>
      </c>
      <c r="E91" s="15"/>
      <c r="F91" s="16"/>
      <c r="G91" s="15"/>
      <c r="H91" s="16"/>
      <c r="I91" s="15"/>
      <c r="J91" s="16"/>
      <c r="K91" s="35"/>
      <c r="L91" s="156" t="str" cm="1">
        <f t="array" ref="L91">_xlfn.IFS(SUM($E91,$G91,$I91)=0,"",$K91&gt;=time_violations,"",SUM($E91,$G91,$I91)&gt;0,SUM($E91,$G91,$I91))</f>
        <v/>
      </c>
      <c r="M91" s="118" t="str">
        <f t="shared" si="38"/>
        <v/>
      </c>
      <c r="N91" s="118" t="str">
        <f t="shared" si="37"/>
        <v/>
      </c>
    </row>
    <row r="92" spans="1:14" x14ac:dyDescent="0.25">
      <c r="A92" s="636" t="s">
        <v>47</v>
      </c>
      <c r="B92" s="399" t="str" cm="1">
        <f t="array" ref="B92">IFERROR(_xlfn.IFS(M92="","",K92&gt;=time_violations,0,OR(N92/COUNT(place_costume)&lt;=percentage_superior,N92&lt;=5),1),"")</f>
        <v/>
      </c>
      <c r="C92" s="188" t="s">
        <v>797</v>
      </c>
      <c r="D92" s="149" t="str">
        <f>IF(Entries!AK91="","",Entries!AK91)</f>
        <v/>
      </c>
      <c r="E92" s="17"/>
      <c r="F92" s="18"/>
      <c r="G92" s="17"/>
      <c r="H92" s="18"/>
      <c r="I92" s="17"/>
      <c r="J92" s="18"/>
      <c r="K92" s="192"/>
      <c r="L92" s="157" t="str" cm="1">
        <f t="array" ref="L92">_xlfn.IFS(SUM($E92,$G92,$I92)=0,"",$K92&gt;=time_violations,"",SUM($E92,$G92,$I92)&gt;0,SUM($E92,$G92,$I92))</f>
        <v/>
      </c>
      <c r="M92" s="130" t="str">
        <f t="shared" si="38"/>
        <v/>
      </c>
      <c r="N92" s="130" t="str">
        <f t="shared" si="37"/>
        <v/>
      </c>
    </row>
    <row r="93" spans="1:14" x14ac:dyDescent="0.25">
      <c r="A93" s="636"/>
      <c r="B93" s="399" t="str" cm="1">
        <f t="array" ref="B93">IFERROR(_xlfn.IFS(M93="","",K93&gt;=time_violations,0,OR(N93/COUNT(place_costume)&lt;=percentage_superior,N93&lt;=5),1),"")</f>
        <v/>
      </c>
      <c r="C93" s="188" t="s">
        <v>805</v>
      </c>
      <c r="D93" s="149" t="str">
        <f>IF(Entries!AK92="","",Entries!AK92)</f>
        <v/>
      </c>
      <c r="E93" s="17"/>
      <c r="F93" s="18"/>
      <c r="G93" s="17"/>
      <c r="H93" s="18"/>
      <c r="I93" s="17"/>
      <c r="J93" s="18"/>
      <c r="K93" s="36"/>
      <c r="L93" s="157" t="str" cm="1">
        <f t="array" ref="L93">_xlfn.IFS(SUM($E93,$G93,$I93)=0,"",$K93&gt;=time_violations,"",SUM($E93,$G93,$I93)&gt;0,SUM($E93,$G93,$I93))</f>
        <v/>
      </c>
      <c r="M93" s="130" t="str">
        <f t="shared" si="38"/>
        <v/>
      </c>
      <c r="N93" s="130" t="str">
        <f t="shared" si="37"/>
        <v/>
      </c>
    </row>
    <row r="94" spans="1:14" x14ac:dyDescent="0.25">
      <c r="A94" s="636"/>
      <c r="B94" s="399" t="str" cm="1">
        <f t="array" ref="B94">IFERROR(_xlfn.IFS(M94="","",K94&gt;=time_violations,0,OR(N94/COUNT(place_costume)&lt;=percentage_superior,N94&lt;=5),1),"")</f>
        <v/>
      </c>
      <c r="C94" s="188" t="s">
        <v>813</v>
      </c>
      <c r="D94" s="149" t="str">
        <f>IF(Entries!AK93="","",Entries!AK93)</f>
        <v/>
      </c>
      <c r="E94" s="17"/>
      <c r="F94" s="18"/>
      <c r="G94" s="17"/>
      <c r="H94" s="18"/>
      <c r="I94" s="17"/>
      <c r="J94" s="18"/>
      <c r="K94" s="36"/>
      <c r="L94" s="157" t="str" cm="1">
        <f t="array" ref="L94">_xlfn.IFS(SUM($E94,$G94,$I94)=0,"",$K94&gt;=time_violations,"",SUM($E94,$G94,$I94)&gt;0,SUM($E94,$G94,$I94))</f>
        <v/>
      </c>
      <c r="M94" s="130" t="str">
        <f t="shared" si="38"/>
        <v/>
      </c>
      <c r="N94" s="130" t="str">
        <f t="shared" si="37"/>
        <v/>
      </c>
    </row>
    <row r="95" spans="1:14" x14ac:dyDescent="0.25">
      <c r="A95" s="636"/>
      <c r="B95" s="399" t="str" cm="1">
        <f t="array" ref="B95">IFERROR(_xlfn.IFS(M95="","",K95&gt;=time_violations,0,OR(N95/COUNT(place_costume)&lt;=percentage_superior,N95&lt;=5),1),"")</f>
        <v/>
      </c>
      <c r="C95" s="188" t="s">
        <v>821</v>
      </c>
      <c r="D95" s="125" t="str">
        <f>IF(Entries!AK94="","",Entries!AK94)</f>
        <v/>
      </c>
      <c r="E95" s="17"/>
      <c r="F95" s="18"/>
      <c r="G95" s="17"/>
      <c r="H95" s="18"/>
      <c r="I95" s="17"/>
      <c r="J95" s="18"/>
      <c r="K95" s="36"/>
      <c r="L95" s="157" t="str" cm="1">
        <f t="array" ref="L95">_xlfn.IFS(SUM($E95,$G95,$I95)=0,"",$K95&gt;=time_violations,"",SUM($E95,$G95,$I95)&gt;0,SUM($E95,$G95,$I95))</f>
        <v/>
      </c>
      <c r="M95" s="130" t="str">
        <f t="shared" si="38"/>
        <v/>
      </c>
      <c r="N95" s="130" t="str">
        <f t="shared" si="37"/>
        <v/>
      </c>
    </row>
    <row r="96" spans="1:14" x14ac:dyDescent="0.25">
      <c r="A96" s="554" t="s">
        <v>48</v>
      </c>
      <c r="B96" s="193" t="str" cm="1">
        <f t="array" ref="B96">IFERROR(_xlfn.IFS(M96="","",K96&gt;=time_violations,0,OR(N96/COUNT(place_costume)&lt;=percentage_superior,N96&lt;=5),1),"")</f>
        <v/>
      </c>
      <c r="C96" s="131" t="s">
        <v>830</v>
      </c>
      <c r="D96" s="151" t="str">
        <f>IF(Entries!AK95="","",Entries!AK95)</f>
        <v/>
      </c>
      <c r="E96" s="19"/>
      <c r="F96" s="20"/>
      <c r="G96" s="19"/>
      <c r="H96" s="20"/>
      <c r="I96" s="19"/>
      <c r="J96" s="20"/>
      <c r="K96" s="37"/>
      <c r="L96" s="132" t="str" cm="1">
        <f t="array" ref="L96">_xlfn.IFS(SUM($E96,$G96,$I96)=0,"",$K96&gt;=time_violations,"",SUM($E96,$G96,$I96)&gt;0,SUM($E96,$G96,$I96))</f>
        <v/>
      </c>
      <c r="M96" s="133" t="str">
        <f t="shared" si="38"/>
        <v/>
      </c>
      <c r="N96" s="133" t="str">
        <f t="shared" si="37"/>
        <v/>
      </c>
    </row>
    <row r="97" spans="1:14" x14ac:dyDescent="0.25">
      <c r="A97" s="637"/>
      <c r="B97" s="136" t="str" cm="1">
        <f t="array" ref="B97">IFERROR(_xlfn.IFS(M97="","",K97&gt;=time_violations,0,OR(N97/COUNT(place_costume)&lt;=percentage_superior,N97&lt;=5),1),"")</f>
        <v/>
      </c>
      <c r="C97" s="137" t="s">
        <v>838</v>
      </c>
      <c r="D97" s="137" t="str">
        <f>IF(Entries!AK96="","",Entries!AK96)</f>
        <v/>
      </c>
      <c r="E97" s="21"/>
      <c r="F97" s="22"/>
      <c r="G97" s="21"/>
      <c r="H97" s="22"/>
      <c r="I97" s="21"/>
      <c r="J97" s="22"/>
      <c r="K97" s="37"/>
      <c r="L97" s="132" t="str" cm="1">
        <f t="array" ref="L97">_xlfn.IFS(SUM($E97,$G97,$I97)=0,"",$K97&gt;=time_violations,"",SUM($E97,$G97,$I97)&gt;0,SUM($E97,$G97,$I97))</f>
        <v/>
      </c>
      <c r="M97" s="133" t="str">
        <f t="shared" si="38"/>
        <v/>
      </c>
      <c r="N97" s="133" t="str">
        <f t="shared" si="37"/>
        <v/>
      </c>
    </row>
    <row r="98" spans="1:14" x14ac:dyDescent="0.25">
      <c r="A98" s="637"/>
      <c r="B98" s="136" t="str" cm="1">
        <f t="array" ref="B98">IFERROR(_xlfn.IFS(M98="","",K98&gt;=time_violations,0,OR(N98/COUNT(place_costume)&lt;=percentage_superior,N98&lt;=5),1),"")</f>
        <v/>
      </c>
      <c r="C98" s="137" t="s">
        <v>846</v>
      </c>
      <c r="D98" s="137" t="str">
        <f>IF(Entries!AK97="","",Entries!AK97)</f>
        <v/>
      </c>
      <c r="E98" s="21"/>
      <c r="F98" s="22"/>
      <c r="G98" s="21"/>
      <c r="H98" s="22"/>
      <c r="I98" s="21"/>
      <c r="J98" s="22"/>
      <c r="K98" s="37"/>
      <c r="L98" s="132" t="str" cm="1">
        <f t="array" ref="L98">_xlfn.IFS(SUM($E98,$G98,$I98)=0,"",$K98&gt;=time_violations,"",SUM($E98,$G98,$I98)&gt;0,SUM($E98,$G98,$I98))</f>
        <v/>
      </c>
      <c r="M98" s="133" t="str">
        <f t="shared" si="38"/>
        <v/>
      </c>
      <c r="N98" s="133" t="str">
        <f t="shared" si="37"/>
        <v/>
      </c>
    </row>
    <row r="99" spans="1:14" x14ac:dyDescent="0.25">
      <c r="A99" s="637"/>
      <c r="B99" s="136" t="str" cm="1">
        <f t="array" ref="B99">IFERROR(_xlfn.IFS(M99="","",K99&gt;=time_violations,0,OR(N99/COUNT(place_costume)&lt;=percentage_superior,N99&lt;=5),1),"")</f>
        <v/>
      </c>
      <c r="C99" s="137" t="s">
        <v>854</v>
      </c>
      <c r="D99" s="137" t="str">
        <f>IF(Entries!AK98="","",Entries!AK98)</f>
        <v/>
      </c>
      <c r="E99" s="21"/>
      <c r="F99" s="22"/>
      <c r="G99" s="21"/>
      <c r="H99" s="22"/>
      <c r="I99" s="21"/>
      <c r="J99" s="22"/>
      <c r="K99" s="37"/>
      <c r="L99" s="132" t="str" cm="1">
        <f t="array" ref="L99">_xlfn.IFS(SUM($E99,$G99,$I99)=0,"",$K99&gt;=time_violations,"",SUM($E99,$G99,$I99)&gt;0,SUM($E99,$G99,$I99))</f>
        <v/>
      </c>
      <c r="M99" s="133" t="str">
        <f t="shared" si="38"/>
        <v/>
      </c>
      <c r="N99" s="133" t="str">
        <f t="shared" si="37"/>
        <v/>
      </c>
    </row>
    <row r="100" spans="1:14" x14ac:dyDescent="0.25">
      <c r="A100" s="563" t="s">
        <v>49</v>
      </c>
      <c r="B100" s="140" t="str" cm="1">
        <f t="array" ref="B100">IFERROR(_xlfn.IFS(M100="","",K100&gt;=time_violations,0,OR(N100/COUNT(place_costume)&lt;=percentage_superior,N100&lt;=5),1),"")</f>
        <v/>
      </c>
      <c r="C100" s="141" t="s">
        <v>863</v>
      </c>
      <c r="D100" s="141" t="str">
        <f>IF(Entries!AK99="","",Entries!AK99)</f>
        <v/>
      </c>
      <c r="E100" s="1"/>
      <c r="F100" s="2"/>
      <c r="G100" s="1"/>
      <c r="H100" s="2"/>
      <c r="I100" s="1"/>
      <c r="J100" s="2"/>
      <c r="K100" s="29"/>
      <c r="L100" s="63" t="str" cm="1">
        <f t="array" ref="L100">_xlfn.IFS(SUM($E100,$G100,$I100)=0,"",$K100&gt;=time_violations,"",SUM($E100,$G100,$I100)&gt;0,SUM($E100,$G100,$I100))</f>
        <v/>
      </c>
      <c r="M100" s="64" t="str">
        <f t="shared" si="38"/>
        <v/>
      </c>
      <c r="N100" s="64" t="str">
        <f t="shared" si="37"/>
        <v/>
      </c>
    </row>
    <row r="101" spans="1:14" x14ac:dyDescent="0.25">
      <c r="A101" s="638"/>
      <c r="B101" s="142" t="str" cm="1">
        <f t="array" ref="B101">IFERROR(_xlfn.IFS(M101="","",K101&gt;=time_violations,0,OR(N101/COUNT(place_costume)&lt;=percentage_superior,N101&lt;=5),1),"")</f>
        <v/>
      </c>
      <c r="C101" s="143" t="s">
        <v>871</v>
      </c>
      <c r="D101" s="143" t="str">
        <f>IF(Entries!AK100="","",Entries!AK100)</f>
        <v/>
      </c>
      <c r="E101" s="3"/>
      <c r="F101" s="4"/>
      <c r="G101" s="3"/>
      <c r="H101" s="4"/>
      <c r="I101" s="3"/>
      <c r="J101" s="4"/>
      <c r="K101" s="29"/>
      <c r="L101" s="63" t="str" cm="1">
        <f t="array" ref="L101">_xlfn.IFS(SUM($E101,$G101,$I101)=0,"",$K101&gt;=time_violations,"",SUM($E101,$G101,$I101)&gt;0,SUM($E101,$G101,$I101))</f>
        <v/>
      </c>
      <c r="M101" s="64" t="str">
        <f t="shared" si="38"/>
        <v/>
      </c>
      <c r="N101" s="64" t="str">
        <f t="shared" si="37"/>
        <v/>
      </c>
    </row>
    <row r="102" spans="1:14" x14ac:dyDescent="0.25">
      <c r="A102" s="638"/>
      <c r="B102" s="142" t="str" cm="1">
        <f t="array" ref="B102">IFERROR(_xlfn.IFS(M102="","",K102&gt;=time_violations,0,OR(N102/COUNT(place_costume)&lt;=percentage_superior,N102&lt;=5),1),"")</f>
        <v/>
      </c>
      <c r="C102" s="143" t="s">
        <v>879</v>
      </c>
      <c r="D102" s="143" t="str">
        <f>IF(Entries!AK101="","",Entries!AK101)</f>
        <v/>
      </c>
      <c r="E102" s="3"/>
      <c r="F102" s="4"/>
      <c r="G102" s="3"/>
      <c r="H102" s="4"/>
      <c r="I102" s="3"/>
      <c r="J102" s="4"/>
      <c r="K102" s="29"/>
      <c r="L102" s="63" t="str" cm="1">
        <f t="array" ref="L102">_xlfn.IFS(SUM($E102,$G102,$I102)=0,"",$K102&gt;=time_violations,"",SUM($E102,$G102,$I102)&gt;0,SUM($E102,$G102,$I102))</f>
        <v/>
      </c>
      <c r="M102" s="64" t="str">
        <f t="shared" si="38"/>
        <v/>
      </c>
      <c r="N102" s="64" t="str">
        <f t="shared" si="37"/>
        <v/>
      </c>
    </row>
    <row r="103" spans="1:14" x14ac:dyDescent="0.25">
      <c r="A103" s="638"/>
      <c r="B103" s="142" t="str" cm="1">
        <f t="array" ref="B103">IFERROR(_xlfn.IFS(M103="","",K103&gt;=time_violations,0,OR(N103/COUNT(place_costume)&lt;=percentage_superior,N103&lt;=5),1),"")</f>
        <v/>
      </c>
      <c r="C103" s="143" t="s">
        <v>887</v>
      </c>
      <c r="D103" s="143" t="str">
        <f>IF(Entries!AK102="","",Entries!AK102)</f>
        <v/>
      </c>
      <c r="E103" s="3"/>
      <c r="F103" s="4"/>
      <c r="G103" s="3"/>
      <c r="H103" s="4"/>
      <c r="I103" s="3"/>
      <c r="J103" s="4"/>
      <c r="K103" s="29"/>
      <c r="L103" s="63" t="str" cm="1">
        <f t="array" ref="L103">_xlfn.IFS(SUM($E103,$G103,$I103)=0,"",$K103&gt;=time_violations,"",SUM($E103,$G103,$I103)&gt;0,SUM($E103,$G103,$I103))</f>
        <v/>
      </c>
      <c r="M103" s="64" t="str">
        <f t="shared" si="38"/>
        <v/>
      </c>
      <c r="N103" s="64" t="str">
        <f t="shared" si="37"/>
        <v/>
      </c>
    </row>
    <row r="104" spans="1:14" x14ac:dyDescent="0.25">
      <c r="A104" s="639" t="s">
        <v>50</v>
      </c>
      <c r="B104" s="77" t="str" cm="1">
        <f t="array" ref="B104">IFERROR(_xlfn.IFS(M104="","",K104&gt;=time_violations,0,OR(N104/COUNT(place_costume)&lt;=percentage_superior,N104&lt;=5),1),"")</f>
        <v/>
      </c>
      <c r="C104" s="78" t="s">
        <v>896</v>
      </c>
      <c r="D104" s="78" t="str">
        <f>IF(Entries!AK103="","",Entries!AK103)</f>
        <v/>
      </c>
      <c r="E104" s="5"/>
      <c r="F104" s="6"/>
      <c r="G104" s="5"/>
      <c r="H104" s="6"/>
      <c r="I104" s="5"/>
      <c r="J104" s="6"/>
      <c r="K104" s="30"/>
      <c r="L104" s="152" t="str" cm="1">
        <f t="array" ref="L104">_xlfn.IFS(SUM($E104,$G104,$I104)=0,"",$K104&gt;=time_violations,"",SUM($E104,$G104,$I104)&gt;0,SUM($E104,$G104,$I104))</f>
        <v/>
      </c>
      <c r="M104" s="83" t="str">
        <f t="shared" si="38"/>
        <v/>
      </c>
      <c r="N104" s="84" t="str">
        <f t="shared" si="37"/>
        <v/>
      </c>
    </row>
    <row r="105" spans="1:14" x14ac:dyDescent="0.25">
      <c r="A105" s="639"/>
      <c r="B105" s="77" t="str" cm="1">
        <f t="array" ref="B105">IFERROR(_xlfn.IFS(M105="","",K105&gt;=time_violations,0,OR(N105/COUNT(place_costume)&lt;=percentage_superior,N105&lt;=5),1),"")</f>
        <v/>
      </c>
      <c r="C105" s="78" t="s">
        <v>904</v>
      </c>
      <c r="D105" s="78" t="str">
        <f>IF(Entries!AK104="","",Entries!AK104)</f>
        <v/>
      </c>
      <c r="E105" s="5"/>
      <c r="F105" s="6"/>
      <c r="G105" s="5"/>
      <c r="H105" s="6"/>
      <c r="I105" s="5"/>
      <c r="J105" s="6"/>
      <c r="K105" s="30"/>
      <c r="L105" s="152" t="str" cm="1">
        <f t="array" ref="L105">_xlfn.IFS(SUM($E105,$G105,$I105)=0,"",$K105&gt;=time_violations,"",SUM($E105,$G105,$I105)&gt;0,SUM($E105,$G105,$I105))</f>
        <v/>
      </c>
      <c r="M105" s="83" t="str">
        <f t="shared" si="38"/>
        <v/>
      </c>
      <c r="N105" s="84" t="str">
        <f t="shared" si="37"/>
        <v/>
      </c>
    </row>
    <row r="106" spans="1:14" x14ac:dyDescent="0.25">
      <c r="A106" s="639"/>
      <c r="B106" s="77" t="str" cm="1">
        <f t="array" ref="B106">IFERROR(_xlfn.IFS(M106="","",K106&gt;=time_violations,0,OR(N106/COUNT(place_costume)&lt;=percentage_superior,N106&lt;=5),1),"")</f>
        <v/>
      </c>
      <c r="C106" s="78" t="s">
        <v>912</v>
      </c>
      <c r="D106" s="78" t="str">
        <f>IF(Entries!AK105="","",Entries!AK105)</f>
        <v/>
      </c>
      <c r="E106" s="5"/>
      <c r="F106" s="6"/>
      <c r="G106" s="5"/>
      <c r="H106" s="6"/>
      <c r="I106" s="5"/>
      <c r="J106" s="6"/>
      <c r="K106" s="30"/>
      <c r="L106" s="152" t="str" cm="1">
        <f t="array" ref="L106">_xlfn.IFS(SUM($E106,$G106,$I106)=0,"",$K106&gt;=time_violations,"",SUM($E106,$G106,$I106)&gt;0,SUM($E106,$G106,$I106))</f>
        <v/>
      </c>
      <c r="M106" s="83" t="str">
        <f t="shared" si="38"/>
        <v/>
      </c>
      <c r="N106" s="84" t="str">
        <f t="shared" si="37"/>
        <v/>
      </c>
    </row>
    <row r="107" spans="1:14" x14ac:dyDescent="0.25">
      <c r="A107" s="639"/>
      <c r="B107" s="77" t="str" cm="1">
        <f t="array" ref="B107">IFERROR(_xlfn.IFS(M107="","",K107&gt;=time_violations,0,OR(N107/COUNT(place_costume)&lt;=percentage_superior,N107&lt;=5),1),"")</f>
        <v/>
      </c>
      <c r="C107" s="78" t="s">
        <v>920</v>
      </c>
      <c r="D107" s="78" t="str">
        <f>IF(Entries!AK106="","",Entries!AK106)</f>
        <v/>
      </c>
      <c r="E107" s="5"/>
      <c r="F107" s="6"/>
      <c r="G107" s="5"/>
      <c r="H107" s="6"/>
      <c r="I107" s="5"/>
      <c r="J107" s="6"/>
      <c r="K107" s="30"/>
      <c r="L107" s="152" t="str" cm="1">
        <f t="array" ref="L107">_xlfn.IFS(SUM($E107,$G107,$I107)=0,"",$K107&gt;=time_violations,"",SUM($E107,$G107,$I107)&gt;0,SUM($E107,$G107,$I107))</f>
        <v/>
      </c>
      <c r="M107" s="83" t="str">
        <f t="shared" si="38"/>
        <v/>
      </c>
      <c r="N107" s="84" t="str">
        <f t="shared" si="37"/>
        <v/>
      </c>
    </row>
    <row r="108" spans="1:14" x14ac:dyDescent="0.25">
      <c r="A108" s="640" t="s">
        <v>51</v>
      </c>
      <c r="B108" s="87" t="str" cm="1">
        <f t="array" ref="B108">IFERROR(_xlfn.IFS(M108="","",K108&gt;=time_violations,0,OR(N108/COUNT(place_costume)&lt;=percentage_superior,N108&lt;=5),1),"")</f>
        <v/>
      </c>
      <c r="C108" s="88" t="s">
        <v>929</v>
      </c>
      <c r="D108" s="88" t="str">
        <f>IF(Entries!AK107="","",Entries!AK107)</f>
        <v/>
      </c>
      <c r="E108" s="7"/>
      <c r="F108" s="8"/>
      <c r="G108" s="7"/>
      <c r="H108" s="8"/>
      <c r="I108" s="7"/>
      <c r="J108" s="8"/>
      <c r="K108" s="31"/>
      <c r="L108" s="153" t="str" cm="1">
        <f t="array" ref="L108">_xlfn.IFS(SUM($E108,$G108,$I108)=0,"",$K108&gt;=time_violations,"",SUM($E108,$G108,$I108)&gt;0,SUM($E108,$G108,$I108))</f>
        <v/>
      </c>
      <c r="M108" s="93" t="str">
        <f t="shared" si="38"/>
        <v/>
      </c>
      <c r="N108" s="94" t="str">
        <f t="shared" si="37"/>
        <v/>
      </c>
    </row>
    <row r="109" spans="1:14" x14ac:dyDescent="0.25">
      <c r="A109" s="640"/>
      <c r="B109" s="87" t="str" cm="1">
        <f t="array" ref="B109">IFERROR(_xlfn.IFS(M109="","",K109&gt;=time_violations,0,OR(N109/COUNT(place_costume)&lt;=percentage_superior,N109&lt;=5),1),"")</f>
        <v/>
      </c>
      <c r="C109" s="88" t="s">
        <v>937</v>
      </c>
      <c r="D109" s="88" t="str">
        <f>IF(Entries!AK108="","",Entries!AK108)</f>
        <v/>
      </c>
      <c r="E109" s="7"/>
      <c r="F109" s="8"/>
      <c r="G109" s="7"/>
      <c r="H109" s="8"/>
      <c r="I109" s="7"/>
      <c r="J109" s="8"/>
      <c r="K109" s="31"/>
      <c r="L109" s="153" t="str" cm="1">
        <f t="array" ref="L109">_xlfn.IFS(SUM($E109,$G109,$I109)=0,"",$K109&gt;=time_violations,"",SUM($E109,$G109,$I109)&gt;0,SUM($E109,$G109,$I109))</f>
        <v/>
      </c>
      <c r="M109" s="93" t="str">
        <f t="shared" si="38"/>
        <v/>
      </c>
      <c r="N109" s="94" t="str">
        <f t="shared" si="37"/>
        <v/>
      </c>
    </row>
    <row r="110" spans="1:14" x14ac:dyDescent="0.25">
      <c r="A110" s="640"/>
      <c r="B110" s="87" t="str" cm="1">
        <f t="array" ref="B110">IFERROR(_xlfn.IFS(M110="","",K110&gt;=time_violations,0,OR(N110/COUNT(place_costume)&lt;=percentage_superior,N110&lt;=5),1),"")</f>
        <v/>
      </c>
      <c r="C110" s="88" t="s">
        <v>945</v>
      </c>
      <c r="D110" s="88" t="str">
        <f>IF(Entries!AK109="","",Entries!AK109)</f>
        <v/>
      </c>
      <c r="E110" s="7"/>
      <c r="F110" s="8"/>
      <c r="G110" s="7"/>
      <c r="H110" s="8"/>
      <c r="I110" s="7"/>
      <c r="J110" s="8"/>
      <c r="K110" s="31"/>
      <c r="L110" s="153" t="str" cm="1">
        <f t="array" ref="L110">_xlfn.IFS(SUM($E110,$G110,$I110)=0,"",$K110&gt;=time_violations,"",SUM($E110,$G110,$I110)&gt;0,SUM($E110,$G110,$I110))</f>
        <v/>
      </c>
      <c r="M110" s="93" t="str">
        <f t="shared" si="38"/>
        <v/>
      </c>
      <c r="N110" s="94" t="str">
        <f t="shared" si="37"/>
        <v/>
      </c>
    </row>
    <row r="111" spans="1:14" x14ac:dyDescent="0.25">
      <c r="A111" s="640"/>
      <c r="B111" s="87" t="str" cm="1">
        <f t="array" ref="B111">IFERROR(_xlfn.IFS(M111="","",K111&gt;=time_violations,0,OR(N111/COUNT(place_costume)&lt;=percentage_superior,N111&lt;=5),1),"")</f>
        <v/>
      </c>
      <c r="C111" s="88" t="s">
        <v>953</v>
      </c>
      <c r="D111" s="88" t="str">
        <f>IF(Entries!AK110="","",Entries!AK110)</f>
        <v/>
      </c>
      <c r="E111" s="7"/>
      <c r="F111" s="8"/>
      <c r="G111" s="7"/>
      <c r="H111" s="8"/>
      <c r="I111" s="7"/>
      <c r="J111" s="8"/>
      <c r="K111" s="31"/>
      <c r="L111" s="153" t="str" cm="1">
        <f t="array" ref="L111">_xlfn.IFS(SUM($E111,$G111,$I111)=0,"",$K111&gt;=time_violations,"",SUM($E111,$G111,$I111)&gt;0,SUM($E111,$G111,$I111))</f>
        <v/>
      </c>
      <c r="M111" s="93" t="str">
        <f t="shared" si="38"/>
        <v/>
      </c>
      <c r="N111" s="93" t="str">
        <f t="shared" si="37"/>
        <v/>
      </c>
    </row>
    <row r="112" spans="1:14" x14ac:dyDescent="0.25">
      <c r="A112" s="641" t="s">
        <v>52</v>
      </c>
      <c r="B112" s="98" t="str" cm="1">
        <f t="array" ref="B112">IFERROR(_xlfn.IFS(M112="","",K112&gt;=time_violations,0,OR(N112/COUNT(place_costume)&lt;=percentage_superior,N112&lt;=5),1),"")</f>
        <v/>
      </c>
      <c r="C112" s="99" t="s">
        <v>962</v>
      </c>
      <c r="D112" s="99" t="str">
        <f>IF(Entries!AK111="","",Entries!AK111)</f>
        <v/>
      </c>
      <c r="E112" s="9"/>
      <c r="F112" s="10"/>
      <c r="G112" s="9"/>
      <c r="H112" s="10"/>
      <c r="I112" s="9"/>
      <c r="J112" s="10"/>
      <c r="K112" s="32"/>
      <c r="L112" s="154" t="str" cm="1">
        <f t="array" ref="L112">_xlfn.IFS(SUM($E112,$G112,$I112)=0,"",$K112&gt;=time_violations,"",SUM($E112,$G112,$I112)&gt;0,SUM($E112,$G112,$I112))</f>
        <v/>
      </c>
      <c r="M112" s="104" t="str">
        <f t="shared" si="38"/>
        <v/>
      </c>
      <c r="N112" s="104" t="str">
        <f t="shared" si="37"/>
        <v/>
      </c>
    </row>
    <row r="113" spans="1:14" x14ac:dyDescent="0.25">
      <c r="A113" s="641"/>
      <c r="B113" s="98" t="str" cm="1">
        <f t="array" ref="B113">IFERROR(_xlfn.IFS(M113="","",K113&gt;=time_violations,0,OR(N113/COUNT(place_costume)&lt;=percentage_superior,N113&lt;=5),1),"")</f>
        <v/>
      </c>
      <c r="C113" s="99" t="s">
        <v>970</v>
      </c>
      <c r="D113" s="99" t="str">
        <f>IF(Entries!AK112="","",Entries!AK112)</f>
        <v/>
      </c>
      <c r="E113" s="9"/>
      <c r="F113" s="10"/>
      <c r="G113" s="9"/>
      <c r="H113" s="10"/>
      <c r="I113" s="9"/>
      <c r="J113" s="10"/>
      <c r="K113" s="32"/>
      <c r="L113" s="154" t="str" cm="1">
        <f t="array" ref="L113">_xlfn.IFS(SUM($E113,$G113,$I113)=0,"",$K113&gt;=time_violations,"",SUM($E113,$G113,$I113)&gt;0,SUM($E113,$G113,$I113))</f>
        <v/>
      </c>
      <c r="M113" s="104" t="str">
        <f t="shared" si="38"/>
        <v/>
      </c>
      <c r="N113" s="104" t="str">
        <f t="shared" si="37"/>
        <v/>
      </c>
    </row>
    <row r="114" spans="1:14" x14ac:dyDescent="0.25">
      <c r="A114" s="641"/>
      <c r="B114" s="98" t="str" cm="1">
        <f t="array" ref="B114">IFERROR(_xlfn.IFS(M114="","",K114&gt;=time_violations,0,OR(N114/COUNT(place_costume)&lt;=percentage_superior,N114&lt;=5),1),"")</f>
        <v/>
      </c>
      <c r="C114" s="99" t="s">
        <v>978</v>
      </c>
      <c r="D114" s="99" t="str">
        <f>IF(Entries!AK113="","",Entries!AK113)</f>
        <v/>
      </c>
      <c r="E114" s="9"/>
      <c r="F114" s="10"/>
      <c r="G114" s="9"/>
      <c r="H114" s="10"/>
      <c r="I114" s="9"/>
      <c r="J114" s="10"/>
      <c r="K114" s="32"/>
      <c r="L114" s="154" t="str" cm="1">
        <f t="array" ref="L114">_xlfn.IFS(SUM($E114,$G114,$I114)=0,"",$K114&gt;=time_violations,"",SUM($E114,$G114,$I114)&gt;0,SUM($E114,$G114,$I114))</f>
        <v/>
      </c>
      <c r="M114" s="104" t="str">
        <f t="shared" si="38"/>
        <v/>
      </c>
      <c r="N114" s="104" t="str">
        <f t="shared" si="37"/>
        <v/>
      </c>
    </row>
    <row r="115" spans="1:14" x14ac:dyDescent="0.25">
      <c r="A115" s="641"/>
      <c r="B115" s="98" t="str" cm="1">
        <f t="array" ref="B115">IFERROR(_xlfn.IFS(M115="","",K115&gt;=time_violations,0,OR(N115/COUNT(place_costume)&lt;=percentage_superior,N115&lt;=5),1),"")</f>
        <v/>
      </c>
      <c r="C115" s="99" t="s">
        <v>986</v>
      </c>
      <c r="D115" s="99" t="str">
        <f>IF(Entries!AK114="","",Entries!AK114)</f>
        <v/>
      </c>
      <c r="E115" s="9"/>
      <c r="F115" s="10"/>
      <c r="G115" s="9"/>
      <c r="H115" s="10"/>
      <c r="I115" s="9"/>
      <c r="J115" s="10"/>
      <c r="K115" s="32"/>
      <c r="L115" s="154" t="str" cm="1">
        <f t="array" ref="L115">_xlfn.IFS(SUM($E115,$G115,$I115)=0,"",$K115&gt;=time_violations,"",SUM($E115,$G115,$I115)&gt;0,SUM($E115,$G115,$I115))</f>
        <v/>
      </c>
      <c r="M115" s="104" t="str">
        <f t="shared" si="38"/>
        <v/>
      </c>
      <c r="N115" s="104" t="str">
        <f t="shared" si="37"/>
        <v/>
      </c>
    </row>
    <row r="116" spans="1:14" x14ac:dyDescent="0.25">
      <c r="A116" s="634" t="s">
        <v>53</v>
      </c>
      <c r="B116" s="105" t="str" cm="1">
        <f t="array" ref="B116">IFERROR(_xlfn.IFS(M116="","",K116&gt;=time_violations,0,OR(N116/COUNT(place_costume)&lt;=percentage_superior,N116&lt;=5),1),"")</f>
        <v/>
      </c>
      <c r="C116" s="106" t="s">
        <v>995</v>
      </c>
      <c r="D116" s="106" t="str">
        <f>IF(Entries!AK115="","",Entries!AK115)</f>
        <v/>
      </c>
      <c r="E116" s="11"/>
      <c r="F116" s="12"/>
      <c r="G116" s="11"/>
      <c r="H116" s="12"/>
      <c r="I116" s="11"/>
      <c r="J116" s="12"/>
      <c r="K116" s="33"/>
      <c r="L116" s="155" t="str" cm="1">
        <f t="array" ref="L116">_xlfn.IFS(SUM($E116,$G116,$I116)=0,"",$K116&gt;=time_violations,"",SUM($E116,$G116,$I116)&gt;0,SUM($E116,$G116,$I116))</f>
        <v/>
      </c>
      <c r="M116" s="111" t="str">
        <f t="shared" si="38"/>
        <v/>
      </c>
      <c r="N116" s="111" t="str">
        <f t="shared" si="37"/>
        <v/>
      </c>
    </row>
    <row r="117" spans="1:14" x14ac:dyDescent="0.25">
      <c r="A117" s="634"/>
      <c r="B117" s="105" t="str" cm="1">
        <f t="array" ref="B117">IFERROR(_xlfn.IFS(M117="","",K117&gt;=time_violations,0,OR(N117/COUNT(place_costume)&lt;=percentage_superior,N117&lt;=5),1),"")</f>
        <v/>
      </c>
      <c r="C117" s="106" t="s">
        <v>1003</v>
      </c>
      <c r="D117" s="106" t="str">
        <f>IF(Entries!AK116="","",Entries!AK116)</f>
        <v/>
      </c>
      <c r="E117" s="11"/>
      <c r="F117" s="12"/>
      <c r="G117" s="11"/>
      <c r="H117" s="12"/>
      <c r="I117" s="11"/>
      <c r="J117" s="12"/>
      <c r="K117" s="33"/>
      <c r="L117" s="155" t="str" cm="1">
        <f t="array" ref="L117">_xlfn.IFS(SUM($E117,$G117,$I117)=0,"",$K117&gt;=time_violations,"",SUM($E117,$G117,$I117)&gt;0,SUM($E117,$G117,$I117))</f>
        <v/>
      </c>
      <c r="M117" s="111" t="str">
        <f t="shared" si="38"/>
        <v/>
      </c>
      <c r="N117" s="111" t="str">
        <f t="shared" si="37"/>
        <v/>
      </c>
    </row>
    <row r="118" spans="1:14" x14ac:dyDescent="0.25">
      <c r="A118" s="634"/>
      <c r="B118" s="105" t="str" cm="1">
        <f t="array" ref="B118">IFERROR(_xlfn.IFS(M118="","",K118&gt;=time_violations,0,OR(N118/COUNT(place_costume)&lt;=percentage_superior,N118&lt;=5),1),"")</f>
        <v/>
      </c>
      <c r="C118" s="106" t="s">
        <v>1011</v>
      </c>
      <c r="D118" s="106" t="str">
        <f>IF(Entries!AK117="","",Entries!AK117)</f>
        <v/>
      </c>
      <c r="E118" s="11"/>
      <c r="F118" s="12"/>
      <c r="G118" s="11"/>
      <c r="H118" s="12"/>
      <c r="I118" s="11"/>
      <c r="J118" s="12"/>
      <c r="K118" s="33"/>
      <c r="L118" s="155" t="str" cm="1">
        <f t="array" ref="L118">_xlfn.IFS(SUM($E118,$G118,$I118)=0,"",$K118&gt;=time_violations,"",SUM($E118,$G118,$I118)&gt;0,SUM($E118,$G118,$I118))</f>
        <v/>
      </c>
      <c r="M118" s="111" t="str">
        <f t="shared" si="38"/>
        <v/>
      </c>
      <c r="N118" s="111" t="str">
        <f t="shared" si="37"/>
        <v/>
      </c>
    </row>
    <row r="119" spans="1:14" x14ac:dyDescent="0.25">
      <c r="A119" s="634"/>
      <c r="B119" s="105" t="str" cm="1">
        <f t="array" ref="B119">IFERROR(_xlfn.IFS(M119="","",K119&gt;=time_violations,0,OR(N119/COUNT(place_costume)&lt;=percentage_superior,N119&lt;=5),1),"")</f>
        <v/>
      </c>
      <c r="C119" s="106" t="s">
        <v>1019</v>
      </c>
      <c r="D119" s="106" t="str">
        <f>IF(Entries!AK118="","",Entries!AK118)</f>
        <v/>
      </c>
      <c r="E119" s="11"/>
      <c r="F119" s="12"/>
      <c r="G119" s="11"/>
      <c r="H119" s="12"/>
      <c r="I119" s="11"/>
      <c r="J119" s="12"/>
      <c r="K119" s="33"/>
      <c r="L119" s="155" t="str" cm="1">
        <f t="array" ref="L119">_xlfn.IFS(SUM($E119,$G119,$I119)=0,"",$K119&gt;=time_violations,"",SUM($E119,$G119,$I119)&gt;0,SUM($E119,$G119,$I119))</f>
        <v/>
      </c>
      <c r="M119" s="111" t="str">
        <f t="shared" si="38"/>
        <v/>
      </c>
      <c r="N119" s="111" t="str">
        <f t="shared" si="37"/>
        <v/>
      </c>
    </row>
    <row r="120" spans="1:14" x14ac:dyDescent="0.25">
      <c r="A120" s="635" t="s">
        <v>54</v>
      </c>
      <c r="B120" s="112" t="str" cm="1">
        <f t="array" ref="B120">IFERROR(_xlfn.IFS(M120="","",K120&gt;=time_violations,0,OR(N120/COUNT(place_costume)&lt;=percentage_superior,N120&lt;=5),1),"")</f>
        <v/>
      </c>
      <c r="C120" s="113" t="s">
        <v>1028</v>
      </c>
      <c r="D120" s="113" t="str">
        <f>IF(Entries!AK119="","",Entries!AK119)</f>
        <v/>
      </c>
      <c r="E120" s="13"/>
      <c r="F120" s="14"/>
      <c r="G120" s="13"/>
      <c r="H120" s="14"/>
      <c r="I120" s="13"/>
      <c r="J120" s="14"/>
      <c r="K120" s="34"/>
      <c r="L120" s="156" t="str" cm="1">
        <f t="array" ref="L120">_xlfn.IFS(SUM($E120,$G120,$I120)=0,"",$K120&gt;=time_violations,"",SUM($E120,$G120,$I120)&gt;0,SUM($E120,$G120,$I120))</f>
        <v/>
      </c>
      <c r="M120" s="118" t="str">
        <f t="shared" si="38"/>
        <v/>
      </c>
      <c r="N120" s="118" t="str">
        <f t="shared" si="37"/>
        <v/>
      </c>
    </row>
    <row r="121" spans="1:14" x14ac:dyDescent="0.25">
      <c r="A121" s="635"/>
      <c r="B121" s="112" t="str" cm="1">
        <f t="array" ref="B121">IFERROR(_xlfn.IFS(M121="","",K121&gt;=time_violations,0,OR(N121/COUNT(place_costume)&lt;=percentage_superior,N121&lt;=5),1),"")</f>
        <v/>
      </c>
      <c r="C121" s="113" t="s">
        <v>1036</v>
      </c>
      <c r="D121" s="113" t="str">
        <f>IF(Entries!AK120="","",Entries!AK120)</f>
        <v/>
      </c>
      <c r="E121" s="13"/>
      <c r="F121" s="14"/>
      <c r="G121" s="13"/>
      <c r="H121" s="14"/>
      <c r="I121" s="13"/>
      <c r="J121" s="14"/>
      <c r="K121" s="34"/>
      <c r="L121" s="156" t="str" cm="1">
        <f t="array" ref="L121">_xlfn.IFS(SUM($E121,$G121,$I121)=0,"",$K121&gt;=time_violations,"",SUM($E121,$G121,$I121)&gt;0,SUM($E121,$G121,$I121))</f>
        <v/>
      </c>
      <c r="M121" s="118" t="str">
        <f t="shared" si="38"/>
        <v/>
      </c>
      <c r="N121" s="118" t="str">
        <f t="shared" si="37"/>
        <v/>
      </c>
    </row>
    <row r="122" spans="1:14" x14ac:dyDescent="0.25">
      <c r="A122" s="635"/>
      <c r="B122" s="112" t="str" cm="1">
        <f t="array" ref="B122">IFERROR(_xlfn.IFS(M122="","",K122&gt;=time_violations,0,OR(N122/COUNT(place_costume)&lt;=percentage_superior,N122&lt;=5),1),"")</f>
        <v/>
      </c>
      <c r="C122" s="113" t="s">
        <v>1044</v>
      </c>
      <c r="D122" s="113" t="str">
        <f>IF(Entries!AK121="","",Entries!AK121)</f>
        <v/>
      </c>
      <c r="E122" s="13"/>
      <c r="F122" s="14"/>
      <c r="G122" s="13"/>
      <c r="H122" s="14"/>
      <c r="I122" s="13"/>
      <c r="J122" s="14"/>
      <c r="K122" s="34"/>
      <c r="L122" s="156" t="str" cm="1">
        <f t="array" ref="L122">_xlfn.IFS(SUM($E122,$G122,$I122)=0,"",$K122&gt;=time_violations,"",SUM($E122,$G122,$I122)&gt;0,SUM($E122,$G122,$I122))</f>
        <v/>
      </c>
      <c r="M122" s="118" t="str">
        <f t="shared" si="38"/>
        <v/>
      </c>
      <c r="N122" s="118" t="str">
        <f t="shared" si="37"/>
        <v/>
      </c>
    </row>
    <row r="123" spans="1:14" x14ac:dyDescent="0.25">
      <c r="A123" s="534"/>
      <c r="B123" s="119" t="str" cm="1">
        <f t="array" ref="B123">IFERROR(_xlfn.IFS(M123="","",K123&gt;=time_violations,0,OR(N123/COUNT(place_costume)&lt;=percentage_superior,N123&lt;=5),1),"")</f>
        <v/>
      </c>
      <c r="C123" s="120" t="s">
        <v>1052</v>
      </c>
      <c r="D123" s="120" t="str">
        <f>IF(Entries!AK122="","",Entries!AK122)</f>
        <v/>
      </c>
      <c r="E123" s="15"/>
      <c r="F123" s="16"/>
      <c r="G123" s="15"/>
      <c r="H123" s="16"/>
      <c r="I123" s="15"/>
      <c r="J123" s="16"/>
      <c r="K123" s="35"/>
      <c r="L123" s="156" t="str" cm="1">
        <f t="array" ref="L123">_xlfn.IFS(SUM($E123,$G123,$I123)=0,"",$K123&gt;=time_violations,"",SUM($E123,$G123,$I123)&gt;0,SUM($E123,$G123,$I123))</f>
        <v/>
      </c>
      <c r="M123" s="118" t="str">
        <f t="shared" si="38"/>
        <v/>
      </c>
      <c r="N123" s="118" t="str">
        <f t="shared" si="37"/>
        <v/>
      </c>
    </row>
    <row r="124" spans="1:14" x14ac:dyDescent="0.25">
      <c r="A124" s="636" t="s">
        <v>55</v>
      </c>
      <c r="B124" s="399" t="str" cm="1">
        <f t="array" ref="B124">IFERROR(_xlfn.IFS(M124="","",K124&gt;=time_violations,0,OR(N124/COUNT(place_costume)&lt;=percentage_superior,N124&lt;=5),1),"")</f>
        <v/>
      </c>
      <c r="C124" s="188" t="s">
        <v>1061</v>
      </c>
      <c r="D124" s="149" t="str">
        <f>IF(Entries!AK123="","",Entries!AK123)</f>
        <v/>
      </c>
      <c r="E124" s="17"/>
      <c r="F124" s="18"/>
      <c r="G124" s="17"/>
      <c r="H124" s="18"/>
      <c r="I124" s="17"/>
      <c r="J124" s="18"/>
      <c r="K124" s="192"/>
      <c r="L124" s="157" t="str" cm="1">
        <f t="array" ref="L124">_xlfn.IFS(SUM($E124,$G124,$I124)=0,"",$K124&gt;=time_violations,"",SUM($E124,$G124,$I124)&gt;0,SUM($E124,$G124,$I124))</f>
        <v/>
      </c>
      <c r="M124" s="130" t="str">
        <f t="shared" si="38"/>
        <v/>
      </c>
      <c r="N124" s="130" t="str">
        <f t="shared" si="37"/>
        <v/>
      </c>
    </row>
    <row r="125" spans="1:14" x14ac:dyDescent="0.25">
      <c r="A125" s="636"/>
      <c r="B125" s="399" t="str" cm="1">
        <f t="array" ref="B125">IFERROR(_xlfn.IFS(M125="","",K125&gt;=time_violations,0,OR(N125/COUNT(place_costume)&lt;=percentage_superior,N125&lt;=5),1),"")</f>
        <v/>
      </c>
      <c r="C125" s="188" t="s">
        <v>1069</v>
      </c>
      <c r="D125" s="149" t="str">
        <f>IF(Entries!AK124="","",Entries!AK124)</f>
        <v/>
      </c>
      <c r="E125" s="17"/>
      <c r="F125" s="18"/>
      <c r="G125" s="17"/>
      <c r="H125" s="18"/>
      <c r="I125" s="17"/>
      <c r="J125" s="18"/>
      <c r="K125" s="36"/>
      <c r="L125" s="157" t="str" cm="1">
        <f t="array" ref="L125">_xlfn.IFS(SUM($E125,$G125,$I125)=0,"",$K125&gt;=time_violations,"",SUM($E125,$G125,$I125)&gt;0,SUM($E125,$G125,$I125))</f>
        <v/>
      </c>
      <c r="M125" s="130" t="str">
        <f t="shared" si="38"/>
        <v/>
      </c>
      <c r="N125" s="130" t="str">
        <f t="shared" si="37"/>
        <v/>
      </c>
    </row>
    <row r="126" spans="1:14" x14ac:dyDescent="0.25">
      <c r="A126" s="636"/>
      <c r="B126" s="399" t="str" cm="1">
        <f t="array" ref="B126">IFERROR(_xlfn.IFS(M126="","",K126&gt;=time_violations,0,OR(N126/COUNT(place_costume)&lt;=percentage_superior,N126&lt;=5),1),"")</f>
        <v/>
      </c>
      <c r="C126" s="188" t="s">
        <v>1077</v>
      </c>
      <c r="D126" s="149" t="str">
        <f>IF(Entries!AK125="","",Entries!AK125)</f>
        <v/>
      </c>
      <c r="E126" s="17"/>
      <c r="F126" s="18"/>
      <c r="G126" s="17"/>
      <c r="H126" s="18"/>
      <c r="I126" s="17"/>
      <c r="J126" s="18"/>
      <c r="K126" s="36"/>
      <c r="L126" s="157" t="str" cm="1">
        <f t="array" ref="L126">_xlfn.IFS(SUM($E126,$G126,$I126)=0,"",$K126&gt;=time_violations,"",SUM($E126,$G126,$I126)&gt;0,SUM($E126,$G126,$I126))</f>
        <v/>
      </c>
      <c r="M126" s="130" t="str">
        <f t="shared" si="38"/>
        <v/>
      </c>
      <c r="N126" s="130" t="str">
        <f t="shared" si="37"/>
        <v/>
      </c>
    </row>
    <row r="127" spans="1:14" x14ac:dyDescent="0.25">
      <c r="A127" s="636"/>
      <c r="B127" s="399" t="str" cm="1">
        <f t="array" ref="B127">IFERROR(_xlfn.IFS(M127="","",K127&gt;=time_violations,0,OR(N127/COUNT(place_costume)&lt;=percentage_superior,N127&lt;=5),1),"")</f>
        <v/>
      </c>
      <c r="C127" s="188" t="s">
        <v>1085</v>
      </c>
      <c r="D127" s="125" t="str">
        <f>IF(Entries!AK126="","",Entries!AK126)</f>
        <v/>
      </c>
      <c r="E127" s="17"/>
      <c r="F127" s="18"/>
      <c r="G127" s="17"/>
      <c r="H127" s="18"/>
      <c r="I127" s="17"/>
      <c r="J127" s="18"/>
      <c r="K127" s="36"/>
      <c r="L127" s="157" t="str" cm="1">
        <f t="array" ref="L127">_xlfn.IFS(SUM($E127,$G127,$I127)=0,"",$K127&gt;=time_violations,"",SUM($E127,$G127,$I127)&gt;0,SUM($E127,$G127,$I127))</f>
        <v/>
      </c>
      <c r="M127" s="130" t="str">
        <f t="shared" si="38"/>
        <v/>
      </c>
      <c r="N127" s="130" t="str">
        <f t="shared" si="37"/>
        <v/>
      </c>
    </row>
    <row r="128" spans="1:14" x14ac:dyDescent="0.25">
      <c r="A128" s="554" t="s">
        <v>56</v>
      </c>
      <c r="B128" s="193" t="str" cm="1">
        <f t="array" ref="B128">IFERROR(_xlfn.IFS(M128="","",K128&gt;=time_violations,0,OR(N128/COUNT(place_costume)&lt;=percentage_superior,N128&lt;=5),1),"")</f>
        <v/>
      </c>
      <c r="C128" s="131" t="s">
        <v>1094</v>
      </c>
      <c r="D128" s="151" t="str">
        <f>IF(Entries!AK127="","",Entries!AK127)</f>
        <v/>
      </c>
      <c r="E128" s="19"/>
      <c r="F128" s="20"/>
      <c r="G128" s="19"/>
      <c r="H128" s="20"/>
      <c r="I128" s="19"/>
      <c r="J128" s="20"/>
      <c r="K128" s="37"/>
      <c r="L128" s="132" t="str" cm="1">
        <f t="array" ref="L128">_xlfn.IFS(SUM($E128,$G128,$I128)=0,"",$K128&gt;=time_violations,"",SUM($E128,$G128,$I128)&gt;0,SUM($E128,$G128,$I128))</f>
        <v/>
      </c>
      <c r="M128" s="133" t="str">
        <f t="shared" si="38"/>
        <v/>
      </c>
      <c r="N128" s="133" t="str">
        <f t="shared" si="37"/>
        <v/>
      </c>
    </row>
    <row r="129" spans="1:14" x14ac:dyDescent="0.25">
      <c r="A129" s="637"/>
      <c r="B129" s="136" t="str" cm="1">
        <f t="array" ref="B129">IFERROR(_xlfn.IFS(M129="","",K129&gt;=time_violations,0,OR(N129/COUNT(place_costume)&lt;=percentage_superior,N129&lt;=5),1),"")</f>
        <v/>
      </c>
      <c r="C129" s="137" t="s">
        <v>1102</v>
      </c>
      <c r="D129" s="137" t="str">
        <f>IF(Entries!AK128="","",Entries!AK128)</f>
        <v/>
      </c>
      <c r="E129" s="21"/>
      <c r="F129" s="22"/>
      <c r="G129" s="21"/>
      <c r="H129" s="22"/>
      <c r="I129" s="21"/>
      <c r="J129" s="22"/>
      <c r="K129" s="37"/>
      <c r="L129" s="132" t="str" cm="1">
        <f t="array" ref="L129">_xlfn.IFS(SUM($E129,$G129,$I129)=0,"",$K129&gt;=time_violations,"",SUM($E129,$G129,$I129)&gt;0,SUM($E129,$G129,$I129))</f>
        <v/>
      </c>
      <c r="M129" s="133" t="str">
        <f t="shared" si="38"/>
        <v/>
      </c>
      <c r="N129" s="133" t="str">
        <f t="shared" si="37"/>
        <v/>
      </c>
    </row>
    <row r="130" spans="1:14" x14ac:dyDescent="0.25">
      <c r="A130" s="637"/>
      <c r="B130" s="136" t="str" cm="1">
        <f t="array" ref="B130">IFERROR(_xlfn.IFS(M130="","",K130&gt;=time_violations,0,OR(N130/COUNT(place_costume)&lt;=percentage_superior,N130&lt;=5),1),"")</f>
        <v/>
      </c>
      <c r="C130" s="137" t="s">
        <v>1110</v>
      </c>
      <c r="D130" s="137" t="str">
        <f>IF(Entries!AK129="","",Entries!AK129)</f>
        <v/>
      </c>
      <c r="E130" s="21"/>
      <c r="F130" s="22"/>
      <c r="G130" s="21"/>
      <c r="H130" s="22"/>
      <c r="I130" s="21"/>
      <c r="J130" s="22"/>
      <c r="K130" s="37"/>
      <c r="L130" s="132" t="str" cm="1">
        <f t="array" ref="L130">_xlfn.IFS(SUM($E130,$G130,$I130)=0,"",$K130&gt;=time_violations,"",SUM($E130,$G130,$I130)&gt;0,SUM($E130,$G130,$I130))</f>
        <v/>
      </c>
      <c r="M130" s="133" t="str">
        <f t="shared" si="38"/>
        <v/>
      </c>
      <c r="N130" s="133" t="str">
        <f t="shared" si="37"/>
        <v/>
      </c>
    </row>
    <row r="131" spans="1:14" x14ac:dyDescent="0.25">
      <c r="A131" s="637"/>
      <c r="B131" s="136" t="str" cm="1">
        <f t="array" ref="B131">IFERROR(_xlfn.IFS(M131="","",K131&gt;=time_violations,0,OR(N131/COUNT(place_costume)&lt;=percentage_superior,N131&lt;=5),1),"")</f>
        <v/>
      </c>
      <c r="C131" s="137" t="s">
        <v>1118</v>
      </c>
      <c r="D131" s="137" t="str">
        <f>IF(Entries!AK130="","",Entries!AK130)</f>
        <v/>
      </c>
      <c r="E131" s="21"/>
      <c r="F131" s="22"/>
      <c r="G131" s="21"/>
      <c r="H131" s="22"/>
      <c r="I131" s="21"/>
      <c r="J131" s="22"/>
      <c r="K131" s="37"/>
      <c r="L131" s="132" t="str" cm="1">
        <f t="array" ref="L131">_xlfn.IFS(SUM($E131,$G131,$I131)=0,"",$K131&gt;=time_violations,"",SUM($E131,$G131,$I131)&gt;0,SUM($E131,$G131,$I131))</f>
        <v/>
      </c>
      <c r="M131" s="133" t="str">
        <f t="shared" si="38"/>
        <v/>
      </c>
      <c r="N131" s="133" t="str">
        <f t="shared" si="37"/>
        <v/>
      </c>
    </row>
  </sheetData>
  <sheetProtection algorithmName="SHA-512" hashValue="/79GuuXO0HkxbqgSL/4Ndhfk/3Xhhv1zzlBCTVYt3EQMz+JpipkbgwtK8N3T0t6QCT33WOcTcGEcI6gXSAOAyw==" saltValue="WDs+pyJGlDxUGIP8FL4Nqg==" spinCount="100000" sheet="1" objects="1" scenarios="1"/>
  <mergeCells count="37">
    <mergeCell ref="A8:A11"/>
    <mergeCell ref="E2:F2"/>
    <mergeCell ref="G2:H2"/>
    <mergeCell ref="I2:J2"/>
    <mergeCell ref="L2:M2"/>
    <mergeCell ref="A4:A7"/>
    <mergeCell ref="A52:A55"/>
    <mergeCell ref="A12:A15"/>
    <mergeCell ref="Q14:Z18"/>
    <mergeCell ref="A16:A19"/>
    <mergeCell ref="A20:A23"/>
    <mergeCell ref="A24:A27"/>
    <mergeCell ref="A28:A31"/>
    <mergeCell ref="A32:A35"/>
    <mergeCell ref="A36:A39"/>
    <mergeCell ref="A40:A43"/>
    <mergeCell ref="A44:A47"/>
    <mergeCell ref="A48:A51"/>
    <mergeCell ref="A100:A103"/>
    <mergeCell ref="A56:A59"/>
    <mergeCell ref="A60:A63"/>
    <mergeCell ref="A64:A67"/>
    <mergeCell ref="A68:A71"/>
    <mergeCell ref="A72:A75"/>
    <mergeCell ref="A76:A79"/>
    <mergeCell ref="A80:A83"/>
    <mergeCell ref="A84:A87"/>
    <mergeCell ref="A88:A91"/>
    <mergeCell ref="A92:A95"/>
    <mergeCell ref="A96:A99"/>
    <mergeCell ref="A128:A131"/>
    <mergeCell ref="A104:A107"/>
    <mergeCell ref="A108:A111"/>
    <mergeCell ref="A112:A115"/>
    <mergeCell ref="A116:A119"/>
    <mergeCell ref="A120:A123"/>
    <mergeCell ref="A124:A127"/>
  </mergeCells>
  <conditionalFormatting sqref="C4">
    <cfRule type="iconSet" priority="4">
      <iconSet iconSet="3Symbols2">
        <cfvo type="percent" val="0"/>
        <cfvo type="percent" val="33"/>
        <cfvo type="percent" val="67"/>
      </iconSet>
    </cfRule>
  </conditionalFormatting>
  <dataValidations count="3">
    <dataValidation type="whole" allowBlank="1" showInputMessage="1" showErrorMessage="1" sqref="J4:J131 H4:H131 F4:F131" xr:uid="{BFF0623D-EFC2-4647-B137-F1FA8B06B408}">
      <formula1>0</formula1>
      <formula2>total_score_ie</formula2>
    </dataValidation>
    <dataValidation type="list" allowBlank="1" showInputMessage="1" showErrorMessage="1" sqref="K4:K131" xr:uid="{24F4AB6F-1B13-46B9-B07C-DF48967E7203}">
      <formula1>"1,2,3"</formula1>
    </dataValidation>
    <dataValidation type="whole" allowBlank="1" showInputMessage="1" showErrorMessage="1" sqref="I4:I131 G4:G131 E4:E131" xr:uid="{D2931813-FF77-41B4-89C0-06F2427C71F3}">
      <formula1>1</formula1>
      <formula2>total_rank_tech_ie</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7455CE29-EAC3-A74C-9A43-4DC7A4E868F6}">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xm:sqref>
        </x14:conditionalFormatting>
        <x14:conditionalFormatting xmlns:xm="http://schemas.microsoft.com/office/excel/2006/main">
          <x14:cfRule type="iconSet" priority="2" id="{E7E04055-F0DB-AF4D-8FF0-9AE9C432EA8B}">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B5:B131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72FA8-1177-4908-B8A0-51D76A14DF77}">
  <dimension ref="A3:G21"/>
  <sheetViews>
    <sheetView showGridLines="0" topLeftCell="A4" zoomScale="125" workbookViewId="0">
      <selection activeCell="A16" sqref="A16:XFD16"/>
    </sheetView>
  </sheetViews>
  <sheetFormatPr defaultColWidth="0" defaultRowHeight="15.75" customHeight="1" zeroHeight="1" x14ac:dyDescent="0.25"/>
  <cols>
    <col min="1" max="1" width="8.625" customWidth="1"/>
    <col min="2" max="2" width="71.625" bestFit="1" customWidth="1"/>
    <col min="3" max="5" width="8.625" customWidth="1"/>
    <col min="6" max="7" width="0" hidden="1" customWidth="1"/>
    <col min="8" max="16384" width="8.625" hidden="1"/>
  </cols>
  <sheetData>
    <row r="3" spans="2:4" ht="31.5" x14ac:dyDescent="0.5">
      <c r="B3" s="40" t="s">
        <v>1147</v>
      </c>
      <c r="C3" s="38"/>
      <c r="D3" s="292">
        <v>0.2</v>
      </c>
    </row>
    <row r="4" spans="2:4" ht="31.5" x14ac:dyDescent="0.5">
      <c r="B4" s="38"/>
      <c r="C4" s="38"/>
      <c r="D4" s="38"/>
    </row>
    <row r="5" spans="2:4" ht="31.5" x14ac:dyDescent="0.5">
      <c r="B5" s="40" t="s">
        <v>1148</v>
      </c>
      <c r="C5" s="38"/>
      <c r="D5" s="39">
        <v>2</v>
      </c>
    </row>
    <row r="6" spans="2:4" ht="31.5" x14ac:dyDescent="0.5">
      <c r="B6" s="38"/>
      <c r="C6" s="38"/>
      <c r="D6" s="38"/>
    </row>
    <row r="7" spans="2:4" ht="31.5" x14ac:dyDescent="0.5">
      <c r="B7" s="40" t="s">
        <v>1149</v>
      </c>
      <c r="C7" s="38"/>
      <c r="D7" s="39">
        <v>35</v>
      </c>
    </row>
    <row r="8" spans="2:4" ht="31.5" x14ac:dyDescent="0.5">
      <c r="B8" s="38"/>
      <c r="C8" s="38"/>
      <c r="D8" s="38"/>
    </row>
    <row r="9" spans="2:4" ht="31.5" x14ac:dyDescent="0.5">
      <c r="B9" s="40" t="s">
        <v>1150</v>
      </c>
      <c r="C9" s="38"/>
      <c r="D9" s="39">
        <v>7</v>
      </c>
    </row>
    <row r="10" spans="2:4" ht="31.5" x14ac:dyDescent="0.5">
      <c r="B10" s="38"/>
      <c r="C10" s="38"/>
      <c r="D10" s="38"/>
    </row>
    <row r="11" spans="2:4" ht="31.5" x14ac:dyDescent="0.5">
      <c r="B11" s="40" t="s">
        <v>1151</v>
      </c>
      <c r="C11" s="38"/>
      <c r="D11" s="39">
        <v>4</v>
      </c>
    </row>
    <row r="12" spans="2:4" ht="31.5" x14ac:dyDescent="0.5">
      <c r="B12" s="38"/>
      <c r="C12" s="38"/>
      <c r="D12" s="38"/>
    </row>
    <row r="13" spans="2:4" ht="31.5" x14ac:dyDescent="0.5">
      <c r="B13" s="40" t="s">
        <v>1152</v>
      </c>
      <c r="C13" s="38"/>
      <c r="D13" s="39">
        <v>6</v>
      </c>
    </row>
    <row r="14" spans="2:4" ht="30.75" customHeight="1" x14ac:dyDescent="0.25"/>
    <row r="15" spans="2:4" ht="31.5" x14ac:dyDescent="0.5">
      <c r="B15" s="40" t="s">
        <v>1153</v>
      </c>
      <c r="C15" s="38"/>
      <c r="D15" s="39">
        <v>25</v>
      </c>
    </row>
    <row r="16" spans="2:4" ht="30.75" customHeight="1" x14ac:dyDescent="0.25"/>
    <row r="17" spans="2:4" ht="31.5" x14ac:dyDescent="0.5">
      <c r="B17" s="40" t="s">
        <v>1154</v>
      </c>
      <c r="C17" s="38"/>
      <c r="D17" s="39">
        <v>6</v>
      </c>
    </row>
    <row r="18" spans="2:4" ht="31.5" x14ac:dyDescent="0.5">
      <c r="B18" s="38"/>
      <c r="C18" s="38"/>
      <c r="D18" s="38"/>
    </row>
    <row r="19" spans="2:4" ht="31.5" x14ac:dyDescent="0.5">
      <c r="B19" s="40" t="s">
        <v>1155</v>
      </c>
      <c r="C19" s="38"/>
      <c r="D19" s="39">
        <v>6</v>
      </c>
    </row>
    <row r="20" spans="2:4" ht="31.5" x14ac:dyDescent="0.5">
      <c r="B20" s="38"/>
      <c r="C20" s="38"/>
      <c r="D20" s="38"/>
    </row>
    <row r="21" spans="2:4" ht="31.5" x14ac:dyDescent="0.5">
      <c r="B21" s="40" t="s">
        <v>1156</v>
      </c>
      <c r="C21" s="38"/>
      <c r="D21" s="39">
        <v>50</v>
      </c>
    </row>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B8277-4735-934E-83F1-EDBC14104D4C}">
  <dimension ref="A1:AC130"/>
  <sheetViews>
    <sheetView showRowColHeaders="0" zoomScale="138" zoomScaleNormal="140" workbookViewId="0">
      <pane xSplit="2" ySplit="2" topLeftCell="C3" activePane="bottomRight" state="frozen"/>
      <selection pane="topRight" activeCell="B1" sqref="B1"/>
      <selection pane="bottomLeft" activeCell="A3" sqref="A3"/>
      <selection pane="bottomRight" activeCell="H23" sqref="H23"/>
    </sheetView>
  </sheetViews>
  <sheetFormatPr defaultColWidth="0" defaultRowHeight="15.75" zeroHeight="1" x14ac:dyDescent="0.25"/>
  <cols>
    <col min="1" max="1" width="6.625" bestFit="1" customWidth="1"/>
    <col min="2" max="3" width="14.875" customWidth="1"/>
    <col min="4" max="4" width="16.875" bestFit="1" customWidth="1"/>
    <col min="5" max="5" width="14.875" customWidth="1"/>
    <col min="6" max="6" width="16.875" bestFit="1" customWidth="1"/>
    <col min="7" max="28" width="14.875" customWidth="1"/>
    <col min="29" max="29" width="10.875" customWidth="1"/>
    <col min="30" max="16384" width="10.875" hidden="1"/>
  </cols>
  <sheetData>
    <row r="1" spans="1:28" x14ac:dyDescent="0.25">
      <c r="B1" s="267"/>
      <c r="C1" s="436" t="s">
        <v>10</v>
      </c>
      <c r="D1" s="436"/>
      <c r="E1" s="437" t="s">
        <v>11</v>
      </c>
      <c r="F1" s="437"/>
      <c r="G1" s="438" t="s">
        <v>12</v>
      </c>
      <c r="H1" s="438"/>
      <c r="I1" s="438"/>
      <c r="J1" s="438"/>
      <c r="K1" s="439" t="s">
        <v>13</v>
      </c>
      <c r="L1" s="439"/>
      <c r="M1" s="439"/>
      <c r="N1" s="439"/>
      <c r="O1" s="434" t="s">
        <v>14</v>
      </c>
      <c r="P1" s="434"/>
      <c r="Q1" s="434"/>
      <c r="R1" s="434"/>
      <c r="S1" s="435" t="s">
        <v>15</v>
      </c>
      <c r="T1" s="435"/>
      <c r="U1" s="435"/>
      <c r="V1" s="435"/>
      <c r="W1" s="435"/>
      <c r="X1" s="396" t="s">
        <v>16</v>
      </c>
      <c r="Y1" s="428" t="s">
        <v>17</v>
      </c>
      <c r="Z1" s="428"/>
      <c r="AA1" s="429" t="s">
        <v>18</v>
      </c>
      <c r="AB1" s="429"/>
    </row>
    <row r="2" spans="1:28" ht="16.5" thickBot="1" x14ac:dyDescent="0.3">
      <c r="B2" s="268" t="s">
        <v>19</v>
      </c>
      <c r="C2" s="210" t="s">
        <v>20</v>
      </c>
      <c r="D2" s="211" t="s">
        <v>21</v>
      </c>
      <c r="E2" s="269" t="s">
        <v>20</v>
      </c>
      <c r="F2" s="269" t="s">
        <v>21</v>
      </c>
      <c r="G2" s="270" t="s">
        <v>20</v>
      </c>
      <c r="H2" s="270" t="s">
        <v>20</v>
      </c>
      <c r="I2" s="270" t="s">
        <v>20</v>
      </c>
      <c r="J2" s="270" t="s">
        <v>22</v>
      </c>
      <c r="K2" s="271" t="s">
        <v>20</v>
      </c>
      <c r="L2" s="271" t="s">
        <v>20</v>
      </c>
      <c r="M2" s="271" t="s">
        <v>20</v>
      </c>
      <c r="N2" s="271" t="s">
        <v>22</v>
      </c>
      <c r="O2" s="219" t="s">
        <v>20</v>
      </c>
      <c r="P2" s="219" t="s">
        <v>20</v>
      </c>
      <c r="Q2" s="219" t="s">
        <v>20</v>
      </c>
      <c r="R2" s="219" t="s">
        <v>23</v>
      </c>
      <c r="S2" s="221" t="s">
        <v>20</v>
      </c>
      <c r="T2" s="221" t="s">
        <v>20</v>
      </c>
      <c r="U2" s="221" t="s">
        <v>20</v>
      </c>
      <c r="V2" s="221" t="s">
        <v>20</v>
      </c>
      <c r="W2" s="221" t="s">
        <v>22</v>
      </c>
      <c r="X2" s="223" t="s">
        <v>24</v>
      </c>
      <c r="Y2" s="272" t="s">
        <v>20</v>
      </c>
      <c r="Z2" s="272" t="s">
        <v>24</v>
      </c>
      <c r="AA2" s="227" t="s">
        <v>20</v>
      </c>
      <c r="AB2" s="227" t="s">
        <v>24</v>
      </c>
    </row>
    <row r="3" spans="1:28" x14ac:dyDescent="0.25">
      <c r="A3" s="414" t="s">
        <v>25</v>
      </c>
      <c r="B3" s="430"/>
      <c r="C3" s="348"/>
      <c r="D3" s="291"/>
      <c r="E3" s="348"/>
      <c r="F3" s="291"/>
      <c r="G3" s="41"/>
      <c r="H3" s="41"/>
      <c r="I3" s="41"/>
      <c r="J3" s="281"/>
      <c r="K3" s="41"/>
      <c r="L3" s="41"/>
      <c r="M3" s="41"/>
      <c r="N3" s="281"/>
      <c r="O3" s="41"/>
      <c r="P3" s="41"/>
      <c r="Q3" s="41"/>
      <c r="R3" s="281"/>
      <c r="S3" s="41"/>
      <c r="T3" s="41"/>
      <c r="U3" s="41"/>
      <c r="V3" s="41"/>
      <c r="W3" s="281"/>
      <c r="X3" s="281"/>
      <c r="Y3" s="41"/>
      <c r="Z3" s="281"/>
      <c r="AA3" s="41"/>
      <c r="AB3" s="41"/>
    </row>
    <row r="4" spans="1:28" x14ac:dyDescent="0.25">
      <c r="A4" s="415"/>
      <c r="B4" s="431"/>
      <c r="C4" s="348"/>
      <c r="D4" s="291"/>
      <c r="E4" s="348"/>
      <c r="F4" s="291"/>
      <c r="G4" s="41"/>
      <c r="H4" s="41"/>
      <c r="I4" s="41"/>
      <c r="J4" s="281"/>
      <c r="K4" s="41"/>
      <c r="L4" s="41"/>
      <c r="M4" s="41"/>
      <c r="N4" s="281"/>
      <c r="O4" s="41"/>
      <c r="P4" s="41"/>
      <c r="Q4" s="41"/>
      <c r="R4" s="281"/>
      <c r="S4" s="41"/>
      <c r="T4" s="41"/>
      <c r="U4" s="41"/>
      <c r="V4" s="41"/>
      <c r="W4" s="281"/>
      <c r="X4" s="281"/>
      <c r="Y4" s="41"/>
      <c r="Z4" s="281"/>
      <c r="AA4" s="41"/>
      <c r="AB4" s="41"/>
    </row>
    <row r="5" spans="1:28" x14ac:dyDescent="0.25">
      <c r="A5" s="415"/>
      <c r="B5" s="431"/>
      <c r="C5" s="348"/>
      <c r="D5" s="291"/>
      <c r="E5" s="348"/>
      <c r="F5" s="291"/>
      <c r="G5" s="41"/>
      <c r="H5" s="41"/>
      <c r="I5" s="41"/>
      <c r="J5" s="281"/>
      <c r="K5" s="41"/>
      <c r="L5" s="41"/>
      <c r="M5" s="41"/>
      <c r="N5" s="281"/>
      <c r="O5" s="41"/>
      <c r="P5" s="41"/>
      <c r="Q5" s="41"/>
      <c r="R5" s="281"/>
      <c r="S5" s="41"/>
      <c r="T5" s="41"/>
      <c r="U5" s="41"/>
      <c r="V5" s="41"/>
      <c r="W5" s="281"/>
      <c r="X5" s="281"/>
      <c r="Y5" s="41"/>
      <c r="Z5" s="281"/>
      <c r="AA5" s="41"/>
      <c r="AB5" s="41"/>
    </row>
    <row r="6" spans="1:28" x14ac:dyDescent="0.25">
      <c r="A6" s="416"/>
      <c r="B6" s="432"/>
      <c r="C6" s="349"/>
      <c r="D6" s="350"/>
      <c r="E6" s="349"/>
      <c r="F6" s="350"/>
      <c r="G6" s="282"/>
      <c r="H6" s="282"/>
      <c r="I6" s="282"/>
      <c r="J6" s="283"/>
      <c r="K6" s="282"/>
      <c r="L6" s="282"/>
      <c r="M6" s="282"/>
      <c r="N6" s="283"/>
      <c r="O6" s="282"/>
      <c r="P6" s="282"/>
      <c r="Q6" s="282"/>
      <c r="R6" s="283"/>
      <c r="S6" s="282"/>
      <c r="T6" s="282"/>
      <c r="U6" s="282"/>
      <c r="V6" s="282"/>
      <c r="W6" s="283"/>
      <c r="X6" s="283"/>
      <c r="Y6" s="282"/>
      <c r="Z6" s="283"/>
      <c r="AA6" s="282"/>
      <c r="AB6" s="282"/>
    </row>
    <row r="7" spans="1:28" x14ac:dyDescent="0.25">
      <c r="A7" s="417" t="s">
        <v>26</v>
      </c>
      <c r="B7" s="433"/>
      <c r="C7" s="41"/>
      <c r="D7" s="281"/>
      <c r="E7" s="41"/>
      <c r="F7" s="281"/>
      <c r="G7" s="41"/>
      <c r="H7" s="41"/>
      <c r="I7" s="41"/>
      <c r="J7" s="281"/>
      <c r="K7" s="41"/>
      <c r="L7" s="41"/>
      <c r="M7" s="41"/>
      <c r="N7" s="281"/>
      <c r="O7" s="41"/>
      <c r="P7" s="41"/>
      <c r="Q7" s="41"/>
      <c r="R7" s="281"/>
      <c r="S7" s="41"/>
      <c r="T7" s="41"/>
      <c r="U7" s="41"/>
      <c r="V7" s="41"/>
      <c r="W7" s="281"/>
      <c r="X7" s="281"/>
      <c r="Y7" s="41"/>
      <c r="Z7" s="281"/>
      <c r="AA7" s="41"/>
      <c r="AB7" s="41"/>
    </row>
    <row r="8" spans="1:28" x14ac:dyDescent="0.25">
      <c r="A8" s="418"/>
      <c r="B8" s="426"/>
      <c r="C8" s="41"/>
      <c r="D8" s="281"/>
      <c r="E8" s="41"/>
      <c r="F8" s="281"/>
      <c r="G8" s="41"/>
      <c r="H8" s="41"/>
      <c r="I8" s="41"/>
      <c r="J8" s="281"/>
      <c r="K8" s="41"/>
      <c r="L8" s="41"/>
      <c r="M8" s="41"/>
      <c r="N8" s="281"/>
      <c r="O8" s="41"/>
      <c r="P8" s="41"/>
      <c r="Q8" s="41"/>
      <c r="R8" s="281"/>
      <c r="S8" s="41"/>
      <c r="T8" s="41"/>
      <c r="U8" s="41"/>
      <c r="V8" s="41"/>
      <c r="W8" s="281"/>
      <c r="X8" s="281"/>
      <c r="Y8" s="41"/>
      <c r="Z8" s="281"/>
      <c r="AA8" s="41"/>
      <c r="AB8" s="41"/>
    </row>
    <row r="9" spans="1:28" x14ac:dyDescent="0.25">
      <c r="A9" s="418"/>
      <c r="B9" s="426"/>
      <c r="C9" s="41"/>
      <c r="D9" s="281"/>
      <c r="E9" s="41"/>
      <c r="F9" s="281"/>
      <c r="G9" s="41"/>
      <c r="H9" s="41"/>
      <c r="I9" s="41"/>
      <c r="J9" s="281"/>
      <c r="K9" s="41"/>
      <c r="L9" s="41"/>
      <c r="M9" s="41"/>
      <c r="N9" s="281"/>
      <c r="O9" s="41"/>
      <c r="P9" s="41"/>
      <c r="Q9" s="41"/>
      <c r="R9" s="281"/>
      <c r="S9" s="41"/>
      <c r="T9" s="41"/>
      <c r="U9" s="41"/>
      <c r="V9" s="41"/>
      <c r="W9" s="281"/>
      <c r="X9" s="281"/>
      <c r="Y9" s="41"/>
      <c r="Z9" s="281"/>
      <c r="AA9" s="41"/>
      <c r="AB9" s="41"/>
    </row>
    <row r="10" spans="1:28" ht="16.5" thickBot="1" x14ac:dyDescent="0.3">
      <c r="A10" s="419"/>
      <c r="B10" s="427"/>
      <c r="C10" s="282"/>
      <c r="D10" s="283"/>
      <c r="E10" s="282"/>
      <c r="F10" s="283"/>
      <c r="G10" s="282"/>
      <c r="H10" s="282"/>
      <c r="I10" s="41"/>
      <c r="J10" s="283"/>
      <c r="K10" s="282"/>
      <c r="L10" s="282"/>
      <c r="M10" s="282"/>
      <c r="N10" s="283"/>
      <c r="O10" s="282"/>
      <c r="P10" s="282"/>
      <c r="Q10" s="282"/>
      <c r="R10" s="283"/>
      <c r="S10" s="282"/>
      <c r="T10" s="282"/>
      <c r="U10" s="282"/>
      <c r="V10" s="282"/>
      <c r="W10" s="283"/>
      <c r="X10" s="283"/>
      <c r="Y10" s="282"/>
      <c r="Z10" s="283"/>
      <c r="AA10" s="282"/>
      <c r="AB10" s="282"/>
    </row>
    <row r="11" spans="1:28" x14ac:dyDescent="0.25">
      <c r="A11" s="420" t="s">
        <v>27</v>
      </c>
      <c r="B11" s="426"/>
      <c r="C11" s="41"/>
      <c r="D11" s="281"/>
      <c r="E11" s="41"/>
      <c r="F11" s="281"/>
      <c r="G11" s="41"/>
      <c r="H11" s="41"/>
      <c r="I11" s="401"/>
      <c r="J11" s="281"/>
      <c r="K11" s="41"/>
      <c r="L11" s="41"/>
      <c r="M11" s="41"/>
      <c r="N11" s="281"/>
      <c r="O11" s="41"/>
      <c r="P11" s="41"/>
      <c r="Q11" s="41"/>
      <c r="R11" s="281"/>
      <c r="S11" s="41"/>
      <c r="T11" s="41"/>
      <c r="U11" s="41"/>
      <c r="V11" s="41"/>
      <c r="W11" s="281"/>
      <c r="X11" s="281"/>
      <c r="Y11" s="41"/>
      <c r="Z11" s="281"/>
      <c r="AA11" s="41"/>
      <c r="AB11" s="41"/>
    </row>
    <row r="12" spans="1:28" x14ac:dyDescent="0.25">
      <c r="A12" s="421"/>
      <c r="B12" s="426"/>
      <c r="C12" s="41"/>
      <c r="D12" s="281"/>
      <c r="E12" s="41"/>
      <c r="F12" s="281"/>
      <c r="G12" s="41"/>
      <c r="H12" s="41"/>
      <c r="I12" s="41"/>
      <c r="J12" s="281"/>
      <c r="K12" s="41"/>
      <c r="L12" s="41"/>
      <c r="M12" s="41"/>
      <c r="N12" s="281"/>
      <c r="O12" s="41"/>
      <c r="P12" s="41"/>
      <c r="Q12" s="41"/>
      <c r="R12" s="281"/>
      <c r="S12" s="41"/>
      <c r="T12" s="41"/>
      <c r="U12" s="41"/>
      <c r="V12" s="41"/>
      <c r="W12" s="281"/>
      <c r="X12" s="281"/>
      <c r="Y12" s="41"/>
      <c r="Z12" s="281"/>
      <c r="AA12" s="41"/>
      <c r="AB12" s="41"/>
    </row>
    <row r="13" spans="1:28" x14ac:dyDescent="0.25">
      <c r="A13" s="421"/>
      <c r="B13" s="426"/>
      <c r="C13" s="41"/>
      <c r="D13" s="281"/>
      <c r="E13" s="41"/>
      <c r="F13" s="281"/>
      <c r="G13" s="41"/>
      <c r="H13" s="41"/>
      <c r="I13" s="41"/>
      <c r="J13" s="281"/>
      <c r="K13" s="41"/>
      <c r="L13" s="41"/>
      <c r="M13" s="41"/>
      <c r="N13" s="281"/>
      <c r="O13" s="41"/>
      <c r="P13" s="41"/>
      <c r="Q13" s="41"/>
      <c r="R13" s="281"/>
      <c r="S13" s="41"/>
      <c r="T13" s="41"/>
      <c r="U13" s="41"/>
      <c r="V13" s="41"/>
      <c r="W13" s="281"/>
      <c r="X13" s="281"/>
      <c r="Y13" s="41"/>
      <c r="Z13" s="281"/>
      <c r="AA13" s="41"/>
      <c r="AB13" s="41"/>
    </row>
    <row r="14" spans="1:28" x14ac:dyDescent="0.25">
      <c r="A14" s="422"/>
      <c r="B14" s="427"/>
      <c r="C14" s="282"/>
      <c r="D14" s="283"/>
      <c r="E14" s="282"/>
      <c r="F14" s="283"/>
      <c r="G14" s="282"/>
      <c r="H14" s="282"/>
      <c r="I14" s="282"/>
      <c r="J14" s="283"/>
      <c r="K14" s="282"/>
      <c r="L14" s="282"/>
      <c r="M14" s="282"/>
      <c r="N14" s="283"/>
      <c r="O14" s="282"/>
      <c r="P14" s="282"/>
      <c r="Q14" s="282"/>
      <c r="R14" s="283"/>
      <c r="S14" s="282"/>
      <c r="T14" s="282"/>
      <c r="U14" s="282"/>
      <c r="V14" s="282"/>
      <c r="W14" s="283"/>
      <c r="X14" s="283"/>
      <c r="Y14" s="282"/>
      <c r="Z14" s="283"/>
      <c r="AA14" s="282"/>
      <c r="AB14" s="282"/>
    </row>
    <row r="15" spans="1:28" x14ac:dyDescent="0.25">
      <c r="A15" s="423" t="s">
        <v>28</v>
      </c>
      <c r="B15" s="426"/>
      <c r="C15" s="41"/>
      <c r="D15" s="281"/>
      <c r="E15" s="41"/>
      <c r="F15" s="281"/>
      <c r="G15" s="41"/>
      <c r="H15" s="41"/>
      <c r="I15" s="41"/>
      <c r="J15" s="281"/>
      <c r="K15" s="41"/>
      <c r="L15" s="41"/>
      <c r="M15" s="41"/>
      <c r="N15" s="281"/>
      <c r="O15" s="41"/>
      <c r="P15" s="41"/>
      <c r="Q15" s="41"/>
      <c r="R15" s="281"/>
      <c r="S15" s="41"/>
      <c r="T15" s="41"/>
      <c r="U15" s="41"/>
      <c r="V15" s="41"/>
      <c r="W15" s="281"/>
      <c r="X15" s="281"/>
      <c r="Y15" s="41"/>
      <c r="Z15" s="281"/>
      <c r="AA15" s="41"/>
      <c r="AB15" s="41"/>
    </row>
    <row r="16" spans="1:28" x14ac:dyDescent="0.25">
      <c r="A16" s="424"/>
      <c r="B16" s="426"/>
      <c r="C16" s="41"/>
      <c r="D16" s="281"/>
      <c r="E16" s="41"/>
      <c r="F16" s="281"/>
      <c r="G16" s="41"/>
      <c r="H16" s="41"/>
      <c r="I16" s="41"/>
      <c r="J16" s="281"/>
      <c r="K16" s="41"/>
      <c r="L16" s="41"/>
      <c r="M16" s="41"/>
      <c r="N16" s="281"/>
      <c r="O16" s="41"/>
      <c r="P16" s="41"/>
      <c r="Q16" s="41"/>
      <c r="R16" s="281"/>
      <c r="S16" s="41"/>
      <c r="T16" s="41"/>
      <c r="U16" s="41"/>
      <c r="V16" s="41"/>
      <c r="W16" s="281"/>
      <c r="X16" s="281"/>
      <c r="Y16" s="41"/>
      <c r="Z16" s="281"/>
      <c r="AA16" s="41"/>
      <c r="AB16" s="41"/>
    </row>
    <row r="17" spans="1:28" x14ac:dyDescent="0.25">
      <c r="A17" s="424"/>
      <c r="B17" s="426"/>
      <c r="C17" s="41"/>
      <c r="D17" s="281"/>
      <c r="E17" s="41"/>
      <c r="F17" s="281"/>
      <c r="G17" s="41"/>
      <c r="H17" s="41"/>
      <c r="I17" s="41"/>
      <c r="J17" s="281"/>
      <c r="K17" s="41"/>
      <c r="L17" s="41"/>
      <c r="M17" s="41"/>
      <c r="N17" s="281"/>
      <c r="O17" s="41"/>
      <c r="P17" s="41"/>
      <c r="Q17" s="41"/>
      <c r="R17" s="281"/>
      <c r="S17" s="41"/>
      <c r="T17" s="41"/>
      <c r="U17" s="41"/>
      <c r="V17" s="41"/>
      <c r="W17" s="281"/>
      <c r="X17" s="281"/>
      <c r="Y17" s="41"/>
      <c r="Z17" s="281"/>
      <c r="AA17" s="41"/>
      <c r="AB17" s="41"/>
    </row>
    <row r="18" spans="1:28" x14ac:dyDescent="0.25">
      <c r="A18" s="425"/>
      <c r="B18" s="427"/>
      <c r="C18" s="282"/>
      <c r="D18" s="283"/>
      <c r="E18" s="282"/>
      <c r="F18" s="283"/>
      <c r="G18" s="282"/>
      <c r="H18" s="282"/>
      <c r="I18" s="282"/>
      <c r="J18" s="283"/>
      <c r="K18" s="282"/>
      <c r="L18" s="282"/>
      <c r="M18" s="282"/>
      <c r="N18" s="283"/>
      <c r="O18" s="282"/>
      <c r="P18" s="282"/>
      <c r="Q18" s="282"/>
      <c r="R18" s="283"/>
      <c r="S18" s="282"/>
      <c r="T18" s="282"/>
      <c r="U18" s="282"/>
      <c r="V18" s="282"/>
      <c r="W18" s="283"/>
      <c r="X18" s="283"/>
      <c r="Y18" s="282"/>
      <c r="Z18" s="283"/>
      <c r="AA18" s="282"/>
      <c r="AB18" s="282"/>
    </row>
    <row r="19" spans="1:28" x14ac:dyDescent="0.25">
      <c r="A19" s="405" t="s">
        <v>29</v>
      </c>
      <c r="B19" s="426"/>
      <c r="C19" s="41"/>
      <c r="D19" s="281"/>
      <c r="E19" s="41"/>
      <c r="F19" s="281"/>
      <c r="G19" s="41"/>
      <c r="H19" s="41"/>
      <c r="I19" s="41"/>
      <c r="J19" s="281"/>
      <c r="K19" s="41"/>
      <c r="L19" s="41"/>
      <c r="M19" s="41"/>
      <c r="N19" s="281"/>
      <c r="O19" s="41"/>
      <c r="P19" s="41"/>
      <c r="Q19" s="41"/>
      <c r="R19" s="281"/>
      <c r="S19" s="41"/>
      <c r="T19" s="41"/>
      <c r="U19" s="41"/>
      <c r="V19" s="41"/>
      <c r="W19" s="281"/>
      <c r="X19" s="281"/>
      <c r="Y19" s="41"/>
      <c r="Z19" s="281"/>
      <c r="AA19" s="41"/>
      <c r="AB19" s="41"/>
    </row>
    <row r="20" spans="1:28" x14ac:dyDescent="0.25">
      <c r="A20" s="406"/>
      <c r="B20" s="426"/>
      <c r="C20" s="41"/>
      <c r="D20" s="281"/>
      <c r="E20" s="41"/>
      <c r="F20" s="281"/>
      <c r="G20" s="41"/>
      <c r="H20" s="41"/>
      <c r="I20" s="41"/>
      <c r="J20" s="281"/>
      <c r="K20" s="41"/>
      <c r="L20" s="41"/>
      <c r="M20" s="41"/>
      <c r="N20" s="281"/>
      <c r="O20" s="41"/>
      <c r="P20" s="41"/>
      <c r="Q20" s="41"/>
      <c r="R20" s="281"/>
      <c r="S20" s="41"/>
      <c r="T20" s="41"/>
      <c r="U20" s="41"/>
      <c r="V20" s="41"/>
      <c r="W20" s="281"/>
      <c r="X20" s="281"/>
      <c r="Y20" s="41"/>
      <c r="Z20" s="281"/>
      <c r="AA20" s="41"/>
      <c r="AB20" s="41"/>
    </row>
    <row r="21" spans="1:28" x14ac:dyDescent="0.25">
      <c r="A21" s="406"/>
      <c r="B21" s="426"/>
      <c r="C21" s="41"/>
      <c r="D21" s="281"/>
      <c r="E21" s="41"/>
      <c r="F21" s="281"/>
      <c r="G21" s="41"/>
      <c r="H21" s="41"/>
      <c r="I21" s="41"/>
      <c r="J21" s="281"/>
      <c r="K21" s="41"/>
      <c r="L21" s="41"/>
      <c r="M21" s="41"/>
      <c r="N21" s="281"/>
      <c r="O21" s="41"/>
      <c r="P21" s="41"/>
      <c r="Q21" s="41"/>
      <c r="R21" s="281"/>
      <c r="S21" s="41"/>
      <c r="T21" s="41"/>
      <c r="U21" s="41"/>
      <c r="V21" s="41"/>
      <c r="W21" s="281"/>
      <c r="X21" s="281"/>
      <c r="Y21" s="41"/>
      <c r="Z21" s="281"/>
      <c r="AA21" s="41"/>
      <c r="AB21" s="41"/>
    </row>
    <row r="22" spans="1:28" x14ac:dyDescent="0.25">
      <c r="A22" s="407"/>
      <c r="B22" s="427"/>
      <c r="C22" s="282"/>
      <c r="D22" s="283"/>
      <c r="E22" s="282"/>
      <c r="F22" s="283"/>
      <c r="G22" s="282"/>
      <c r="H22" s="282"/>
      <c r="I22" s="282"/>
      <c r="J22" s="283"/>
      <c r="K22" s="282"/>
      <c r="L22" s="282"/>
      <c r="M22" s="282"/>
      <c r="N22" s="283"/>
      <c r="O22" s="282"/>
      <c r="P22" s="282"/>
      <c r="Q22" s="282"/>
      <c r="R22" s="283"/>
      <c r="S22" s="282"/>
      <c r="T22" s="282"/>
      <c r="U22" s="282"/>
      <c r="V22" s="282"/>
      <c r="W22" s="283"/>
      <c r="X22" s="283"/>
      <c r="Y22" s="282"/>
      <c r="Z22" s="283"/>
      <c r="AA22" s="282"/>
      <c r="AB22" s="282"/>
    </row>
    <row r="23" spans="1:28" x14ac:dyDescent="0.25">
      <c r="A23" s="408" t="s">
        <v>30</v>
      </c>
      <c r="B23" s="426"/>
      <c r="C23" s="41"/>
      <c r="D23" s="281"/>
      <c r="E23" s="41"/>
      <c r="F23" s="281"/>
      <c r="G23" s="41"/>
      <c r="H23" s="41"/>
      <c r="I23" s="41"/>
      <c r="J23" s="281"/>
      <c r="K23" s="41"/>
      <c r="L23" s="41"/>
      <c r="M23" s="41"/>
      <c r="N23" s="281"/>
      <c r="O23" s="41"/>
      <c r="P23" s="41"/>
      <c r="Q23" s="41"/>
      <c r="R23" s="281"/>
      <c r="S23" s="41"/>
      <c r="T23" s="41"/>
      <c r="U23" s="41"/>
      <c r="V23" s="41"/>
      <c r="W23" s="281"/>
      <c r="X23" s="281"/>
      <c r="Y23" s="41"/>
      <c r="Z23" s="281"/>
      <c r="AA23" s="41"/>
      <c r="AB23" s="41"/>
    </row>
    <row r="24" spans="1:28" x14ac:dyDescent="0.25">
      <c r="A24" s="409"/>
      <c r="B24" s="426"/>
      <c r="C24" s="41"/>
      <c r="D24" s="281"/>
      <c r="E24" s="41"/>
      <c r="F24" s="281"/>
      <c r="G24" s="41"/>
      <c r="H24" s="41"/>
      <c r="I24" s="41"/>
      <c r="J24" s="281"/>
      <c r="K24" s="41"/>
      <c r="L24" s="41"/>
      <c r="M24" s="41"/>
      <c r="N24" s="281"/>
      <c r="O24" s="41"/>
      <c r="P24" s="41"/>
      <c r="Q24" s="41"/>
      <c r="R24" s="281"/>
      <c r="S24" s="41"/>
      <c r="T24" s="41"/>
      <c r="U24" s="41"/>
      <c r="V24" s="41"/>
      <c r="W24" s="281"/>
      <c r="X24" s="281"/>
      <c r="Y24" s="41"/>
      <c r="Z24" s="281"/>
      <c r="AA24" s="41"/>
      <c r="AB24" s="41"/>
    </row>
    <row r="25" spans="1:28" x14ac:dyDescent="0.25">
      <c r="A25" s="409"/>
      <c r="B25" s="426"/>
      <c r="C25" s="41"/>
      <c r="D25" s="281"/>
      <c r="E25" s="41"/>
      <c r="F25" s="281"/>
      <c r="G25" s="41"/>
      <c r="H25" s="41"/>
      <c r="I25" s="41"/>
      <c r="J25" s="281"/>
      <c r="K25" s="41"/>
      <c r="L25" s="41"/>
      <c r="M25" s="41"/>
      <c r="N25" s="281"/>
      <c r="O25" s="41"/>
      <c r="P25" s="41"/>
      <c r="Q25" s="41"/>
      <c r="R25" s="281"/>
      <c r="S25" s="41"/>
      <c r="T25" s="41"/>
      <c r="U25" s="41"/>
      <c r="V25" s="41"/>
      <c r="W25" s="281"/>
      <c r="X25" s="281"/>
      <c r="Y25" s="41"/>
      <c r="Z25" s="281"/>
      <c r="AA25" s="41"/>
      <c r="AB25" s="41"/>
    </row>
    <row r="26" spans="1:28" x14ac:dyDescent="0.25">
      <c r="A26" s="410"/>
      <c r="B26" s="427"/>
      <c r="C26" s="282"/>
      <c r="D26" s="283"/>
      <c r="E26" s="282"/>
      <c r="F26" s="283"/>
      <c r="G26" s="282"/>
      <c r="H26" s="282"/>
      <c r="I26" s="282"/>
      <c r="J26" s="283"/>
      <c r="K26" s="282"/>
      <c r="L26" s="282"/>
      <c r="M26" s="282"/>
      <c r="N26" s="283"/>
      <c r="O26" s="282"/>
      <c r="P26" s="282"/>
      <c r="Q26" s="282"/>
      <c r="R26" s="283"/>
      <c r="S26" s="282"/>
      <c r="T26" s="282"/>
      <c r="U26" s="282"/>
      <c r="V26" s="282"/>
      <c r="W26" s="283"/>
      <c r="X26" s="283"/>
      <c r="Y26" s="282"/>
      <c r="Z26" s="283"/>
      <c r="AA26" s="282"/>
      <c r="AB26" s="282"/>
    </row>
    <row r="27" spans="1:28" x14ac:dyDescent="0.25">
      <c r="A27" s="411" t="s">
        <v>31</v>
      </c>
      <c r="B27" s="426"/>
      <c r="C27" s="41"/>
      <c r="D27" s="281"/>
      <c r="E27" s="41"/>
      <c r="F27" s="281"/>
      <c r="G27" s="41"/>
      <c r="H27" s="41"/>
      <c r="I27" s="41"/>
      <c r="J27" s="281"/>
      <c r="K27" s="41"/>
      <c r="L27" s="41"/>
      <c r="M27" s="41"/>
      <c r="N27" s="281"/>
      <c r="O27" s="41"/>
      <c r="P27" s="41"/>
      <c r="Q27" s="41"/>
      <c r="R27" s="281"/>
      <c r="S27" s="41"/>
      <c r="T27" s="41"/>
      <c r="U27" s="41"/>
      <c r="V27" s="41"/>
      <c r="W27" s="281"/>
      <c r="X27" s="281"/>
      <c r="Y27" s="41"/>
      <c r="Z27" s="281"/>
      <c r="AA27" s="41"/>
      <c r="AB27" s="41"/>
    </row>
    <row r="28" spans="1:28" x14ac:dyDescent="0.25">
      <c r="A28" s="412"/>
      <c r="B28" s="426"/>
      <c r="C28" s="41"/>
      <c r="D28" s="281"/>
      <c r="E28" s="41"/>
      <c r="F28" s="281"/>
      <c r="G28" s="41"/>
      <c r="H28" s="41"/>
      <c r="I28" s="41"/>
      <c r="J28" s="281"/>
      <c r="K28" s="41"/>
      <c r="L28" s="41"/>
      <c r="M28" s="41"/>
      <c r="N28" s="281"/>
      <c r="O28" s="41"/>
      <c r="P28" s="41"/>
      <c r="Q28" s="41"/>
      <c r="R28" s="281"/>
      <c r="S28" s="41"/>
      <c r="T28" s="41"/>
      <c r="U28" s="41"/>
      <c r="V28" s="41"/>
      <c r="W28" s="281"/>
      <c r="X28" s="281"/>
      <c r="Y28" s="41"/>
      <c r="Z28" s="281"/>
      <c r="AA28" s="41"/>
      <c r="AB28" s="41"/>
    </row>
    <row r="29" spans="1:28" x14ac:dyDescent="0.25">
      <c r="A29" s="412"/>
      <c r="B29" s="426"/>
      <c r="C29" s="41"/>
      <c r="D29" s="281"/>
      <c r="E29" s="41"/>
      <c r="F29" s="281"/>
      <c r="G29" s="41"/>
      <c r="H29" s="41"/>
      <c r="I29" s="41"/>
      <c r="J29" s="281"/>
      <c r="K29" s="41"/>
      <c r="L29" s="41"/>
      <c r="M29" s="41"/>
      <c r="N29" s="281"/>
      <c r="O29" s="41"/>
      <c r="P29" s="41"/>
      <c r="Q29" s="41"/>
      <c r="R29" s="281"/>
      <c r="S29" s="41"/>
      <c r="T29" s="41"/>
      <c r="U29" s="41"/>
      <c r="V29" s="41"/>
      <c r="W29" s="281"/>
      <c r="X29" s="281"/>
      <c r="Y29" s="41"/>
      <c r="Z29" s="281"/>
      <c r="AA29" s="41"/>
      <c r="AB29" s="41"/>
    </row>
    <row r="30" spans="1:28" x14ac:dyDescent="0.25">
      <c r="A30" s="413"/>
      <c r="B30" s="427"/>
      <c r="C30" s="282"/>
      <c r="D30" s="283"/>
      <c r="E30" s="282"/>
      <c r="F30" s="283"/>
      <c r="G30" s="282"/>
      <c r="H30" s="282"/>
      <c r="I30" s="282"/>
      <c r="J30" s="283"/>
      <c r="K30" s="282"/>
      <c r="L30" s="282"/>
      <c r="M30" s="282"/>
      <c r="N30" s="283"/>
      <c r="O30" s="282"/>
      <c r="P30" s="282"/>
      <c r="Q30" s="282"/>
      <c r="R30" s="283"/>
      <c r="S30" s="282"/>
      <c r="T30" s="282"/>
      <c r="U30" s="282"/>
      <c r="V30" s="282"/>
      <c r="W30" s="283"/>
      <c r="X30" s="283"/>
      <c r="Y30" s="282"/>
      <c r="Z30" s="283"/>
      <c r="AA30" s="282"/>
      <c r="AB30" s="282"/>
    </row>
    <row r="31" spans="1:28" x14ac:dyDescent="0.25">
      <c r="A31" s="402" t="s">
        <v>32</v>
      </c>
      <c r="B31" s="426"/>
      <c r="C31" s="41"/>
      <c r="D31" s="281"/>
      <c r="E31" s="41"/>
      <c r="F31" s="281"/>
      <c r="G31" s="41"/>
      <c r="H31" s="41"/>
      <c r="I31" s="41"/>
      <c r="J31" s="281"/>
      <c r="K31" s="41"/>
      <c r="L31" s="41"/>
      <c r="M31" s="41"/>
      <c r="N31" s="281"/>
      <c r="O31" s="41"/>
      <c r="P31" s="41"/>
      <c r="Q31" s="41"/>
      <c r="R31" s="281"/>
      <c r="S31" s="41"/>
      <c r="T31" s="41"/>
      <c r="U31" s="41"/>
      <c r="V31" s="41"/>
      <c r="W31" s="281"/>
      <c r="X31" s="281"/>
      <c r="Y31" s="41"/>
      <c r="Z31" s="281"/>
      <c r="AA31" s="41"/>
      <c r="AB31" s="41"/>
    </row>
    <row r="32" spans="1:28" x14ac:dyDescent="0.25">
      <c r="A32" s="403"/>
      <c r="B32" s="426"/>
      <c r="C32" s="41"/>
      <c r="D32" s="281"/>
      <c r="E32" s="41"/>
      <c r="F32" s="281"/>
      <c r="G32" s="41"/>
      <c r="H32" s="41"/>
      <c r="I32" s="41"/>
      <c r="J32" s="281"/>
      <c r="K32" s="41"/>
      <c r="L32" s="41"/>
      <c r="M32" s="41"/>
      <c r="N32" s="281"/>
      <c r="O32" s="41"/>
      <c r="P32" s="41"/>
      <c r="Q32" s="41"/>
      <c r="R32" s="281"/>
      <c r="S32" s="41"/>
      <c r="T32" s="41"/>
      <c r="U32" s="41"/>
      <c r="V32" s="41"/>
      <c r="W32" s="281"/>
      <c r="X32" s="281"/>
      <c r="Y32" s="41"/>
      <c r="Z32" s="281"/>
      <c r="AA32" s="41"/>
      <c r="AB32" s="41"/>
    </row>
    <row r="33" spans="1:28" x14ac:dyDescent="0.25">
      <c r="A33" s="403"/>
      <c r="B33" s="426"/>
      <c r="C33" s="41"/>
      <c r="D33" s="281"/>
      <c r="E33" s="41"/>
      <c r="F33" s="281"/>
      <c r="G33" s="41"/>
      <c r="H33" s="41"/>
      <c r="I33" s="41"/>
      <c r="J33" s="281"/>
      <c r="K33" s="41"/>
      <c r="L33" s="41"/>
      <c r="M33" s="41"/>
      <c r="N33" s="281"/>
      <c r="O33" s="41"/>
      <c r="P33" s="41"/>
      <c r="Q33" s="41"/>
      <c r="R33" s="281"/>
      <c r="S33" s="41"/>
      <c r="T33" s="41"/>
      <c r="U33" s="41"/>
      <c r="V33" s="41"/>
      <c r="W33" s="281"/>
      <c r="X33" s="281"/>
      <c r="Y33" s="41"/>
      <c r="Z33" s="281"/>
      <c r="AA33" s="41"/>
      <c r="AB33" s="41"/>
    </row>
    <row r="34" spans="1:28" x14ac:dyDescent="0.25">
      <c r="A34" s="404"/>
      <c r="B34" s="427"/>
      <c r="C34" s="282"/>
      <c r="D34" s="283"/>
      <c r="E34" s="282"/>
      <c r="F34" s="283"/>
      <c r="G34" s="282"/>
      <c r="H34" s="282"/>
      <c r="I34" s="282"/>
      <c r="J34" s="283"/>
      <c r="K34" s="282"/>
      <c r="L34" s="282"/>
      <c r="M34" s="282"/>
      <c r="N34" s="283"/>
      <c r="O34" s="282"/>
      <c r="P34" s="282"/>
      <c r="Q34" s="282"/>
      <c r="R34" s="283"/>
      <c r="S34" s="282"/>
      <c r="T34" s="282"/>
      <c r="U34" s="282"/>
      <c r="V34" s="282"/>
      <c r="W34" s="283"/>
      <c r="X34" s="283"/>
      <c r="Y34" s="282"/>
      <c r="Z34" s="283"/>
      <c r="AA34" s="282"/>
      <c r="AB34" s="282"/>
    </row>
    <row r="35" spans="1:28" x14ac:dyDescent="0.25">
      <c r="A35" s="414" t="s">
        <v>33</v>
      </c>
      <c r="B35" s="426"/>
      <c r="C35" s="41"/>
      <c r="D35" s="281"/>
      <c r="E35" s="41"/>
      <c r="F35" s="281"/>
      <c r="G35" s="41"/>
      <c r="H35" s="41"/>
      <c r="I35" s="41"/>
      <c r="J35" s="281"/>
      <c r="K35" s="41"/>
      <c r="L35" s="41"/>
      <c r="M35" s="41"/>
      <c r="N35" s="281"/>
      <c r="O35" s="41"/>
      <c r="P35" s="41"/>
      <c r="Q35" s="41"/>
      <c r="R35" s="281"/>
      <c r="S35" s="41"/>
      <c r="T35" s="41"/>
      <c r="U35" s="41"/>
      <c r="V35" s="41"/>
      <c r="W35" s="281"/>
      <c r="X35" s="281"/>
      <c r="Y35" s="41"/>
      <c r="Z35" s="281"/>
      <c r="AA35" s="41"/>
      <c r="AB35" s="41"/>
    </row>
    <row r="36" spans="1:28" x14ac:dyDescent="0.25">
      <c r="A36" s="415"/>
      <c r="B36" s="426"/>
      <c r="C36" s="41"/>
      <c r="D36" s="281"/>
      <c r="E36" s="41"/>
      <c r="F36" s="281"/>
      <c r="G36" s="41"/>
      <c r="H36" s="41"/>
      <c r="I36" s="41"/>
      <c r="J36" s="281"/>
      <c r="K36" s="41"/>
      <c r="L36" s="41"/>
      <c r="M36" s="41"/>
      <c r="N36" s="281"/>
      <c r="O36" s="41"/>
      <c r="P36" s="41"/>
      <c r="Q36" s="41"/>
      <c r="R36" s="281"/>
      <c r="S36" s="41"/>
      <c r="T36" s="41"/>
      <c r="U36" s="41"/>
      <c r="V36" s="41"/>
      <c r="W36" s="281"/>
      <c r="X36" s="281"/>
      <c r="Y36" s="41"/>
      <c r="Z36" s="281"/>
      <c r="AA36" s="41"/>
      <c r="AB36" s="41"/>
    </row>
    <row r="37" spans="1:28" x14ac:dyDescent="0.25">
      <c r="A37" s="415"/>
      <c r="B37" s="426"/>
      <c r="C37" s="41"/>
      <c r="D37" s="281"/>
      <c r="E37" s="41"/>
      <c r="F37" s="281"/>
      <c r="G37" s="41"/>
      <c r="H37" s="41"/>
      <c r="I37" s="41"/>
      <c r="J37" s="281"/>
      <c r="K37" s="41"/>
      <c r="L37" s="41"/>
      <c r="M37" s="41"/>
      <c r="N37" s="281"/>
      <c r="O37" s="41"/>
      <c r="P37" s="41"/>
      <c r="Q37" s="41"/>
      <c r="R37" s="281"/>
      <c r="S37" s="41"/>
      <c r="T37" s="41"/>
      <c r="U37" s="41"/>
      <c r="V37" s="41"/>
      <c r="W37" s="281"/>
      <c r="X37" s="281"/>
      <c r="Y37" s="41"/>
      <c r="Z37" s="281"/>
      <c r="AA37" s="41"/>
      <c r="AB37" s="41"/>
    </row>
    <row r="38" spans="1:28" ht="16.5" thickBot="1" x14ac:dyDescent="0.3">
      <c r="A38" s="416"/>
      <c r="B38" s="427"/>
      <c r="C38" s="282"/>
      <c r="D38" s="283"/>
      <c r="E38" s="282"/>
      <c r="F38" s="283"/>
      <c r="G38" s="282"/>
      <c r="H38" s="282"/>
      <c r="I38" s="282"/>
      <c r="J38" s="283"/>
      <c r="K38" s="282"/>
      <c r="L38" s="282"/>
      <c r="M38" s="282"/>
      <c r="N38" s="283"/>
      <c r="O38" s="282"/>
      <c r="P38" s="282"/>
      <c r="Q38" s="282"/>
      <c r="R38" s="283"/>
      <c r="S38" s="282"/>
      <c r="T38" s="282"/>
      <c r="U38" s="282"/>
      <c r="V38" s="282"/>
      <c r="W38" s="283"/>
      <c r="X38" s="283"/>
      <c r="Y38" s="282"/>
      <c r="Z38" s="283"/>
      <c r="AA38" s="282"/>
      <c r="AB38" s="282"/>
    </row>
    <row r="39" spans="1:28" x14ac:dyDescent="0.25">
      <c r="A39" s="417" t="s">
        <v>34</v>
      </c>
      <c r="B39" s="426"/>
      <c r="C39" s="41"/>
      <c r="D39" s="281"/>
      <c r="E39" s="41"/>
      <c r="F39" s="281"/>
      <c r="G39" s="41"/>
      <c r="H39" s="41"/>
      <c r="I39" s="41"/>
      <c r="J39" s="281"/>
      <c r="K39" s="41"/>
      <c r="L39" s="41"/>
      <c r="M39" s="41"/>
      <c r="N39" s="281"/>
      <c r="O39" s="41"/>
      <c r="P39" s="41"/>
      <c r="Q39" s="41"/>
      <c r="R39" s="281"/>
      <c r="S39" s="41"/>
      <c r="T39" s="41"/>
      <c r="U39" s="41"/>
      <c r="V39" s="41"/>
      <c r="W39" s="281"/>
      <c r="X39" s="281"/>
      <c r="Y39" s="41"/>
      <c r="Z39" s="281"/>
      <c r="AA39" s="41"/>
      <c r="AB39" s="41"/>
    </row>
    <row r="40" spans="1:28" x14ac:dyDescent="0.25">
      <c r="A40" s="418"/>
      <c r="B40" s="426"/>
      <c r="C40" s="41"/>
      <c r="D40" s="281"/>
      <c r="E40" s="41"/>
      <c r="F40" s="281"/>
      <c r="G40" s="41"/>
      <c r="H40" s="41"/>
      <c r="I40" s="41"/>
      <c r="J40" s="281"/>
      <c r="K40" s="41"/>
      <c r="L40" s="41"/>
      <c r="M40" s="41"/>
      <c r="N40" s="281"/>
      <c r="O40" s="41"/>
      <c r="P40" s="41"/>
      <c r="Q40" s="41"/>
      <c r="R40" s="281"/>
      <c r="S40" s="41"/>
      <c r="T40" s="41"/>
      <c r="U40" s="41"/>
      <c r="V40" s="41"/>
      <c r="W40" s="281"/>
      <c r="X40" s="281"/>
      <c r="Y40" s="41"/>
      <c r="Z40" s="281"/>
      <c r="AA40" s="41"/>
      <c r="AB40" s="41"/>
    </row>
    <row r="41" spans="1:28" x14ac:dyDescent="0.25">
      <c r="A41" s="418"/>
      <c r="B41" s="426"/>
      <c r="C41" s="41"/>
      <c r="D41" s="281"/>
      <c r="E41" s="41"/>
      <c r="F41" s="281"/>
      <c r="G41" s="41"/>
      <c r="H41" s="41"/>
      <c r="I41" s="41"/>
      <c r="J41" s="281"/>
      <c r="K41" s="41"/>
      <c r="L41" s="41"/>
      <c r="M41" s="41"/>
      <c r="N41" s="281"/>
      <c r="O41" s="41"/>
      <c r="P41" s="41"/>
      <c r="Q41" s="41"/>
      <c r="R41" s="281"/>
      <c r="S41" s="41"/>
      <c r="T41" s="41"/>
      <c r="U41" s="41"/>
      <c r="V41" s="41"/>
      <c r="W41" s="281"/>
      <c r="X41" s="281"/>
      <c r="Y41" s="41"/>
      <c r="Z41" s="281"/>
      <c r="AA41" s="41"/>
      <c r="AB41" s="41"/>
    </row>
    <row r="42" spans="1:28" ht="16.5" thickBot="1" x14ac:dyDescent="0.3">
      <c r="A42" s="419"/>
      <c r="B42" s="427"/>
      <c r="C42" s="282"/>
      <c r="D42" s="283"/>
      <c r="E42" s="282"/>
      <c r="F42" s="283"/>
      <c r="G42" s="282"/>
      <c r="H42" s="282"/>
      <c r="I42" s="282"/>
      <c r="J42" s="283"/>
      <c r="K42" s="282"/>
      <c r="L42" s="282"/>
      <c r="M42" s="282"/>
      <c r="N42" s="283"/>
      <c r="O42" s="282"/>
      <c r="P42" s="282"/>
      <c r="Q42" s="282"/>
      <c r="R42" s="283"/>
      <c r="S42" s="282"/>
      <c r="T42" s="282"/>
      <c r="U42" s="282"/>
      <c r="V42" s="282"/>
      <c r="W42" s="283"/>
      <c r="X42" s="283"/>
      <c r="Y42" s="282"/>
      <c r="Z42" s="283"/>
      <c r="AA42" s="282"/>
      <c r="AB42" s="282"/>
    </row>
    <row r="43" spans="1:28" x14ac:dyDescent="0.25">
      <c r="A43" s="420" t="s">
        <v>35</v>
      </c>
      <c r="B43" s="426"/>
      <c r="C43" s="41"/>
      <c r="D43" s="281"/>
      <c r="E43" s="41"/>
      <c r="F43" s="281"/>
      <c r="G43" s="41"/>
      <c r="H43" s="41"/>
      <c r="I43" s="41"/>
      <c r="J43" s="281"/>
      <c r="K43" s="41"/>
      <c r="L43" s="41"/>
      <c r="M43" s="41"/>
      <c r="N43" s="281"/>
      <c r="O43" s="41"/>
      <c r="P43" s="41"/>
      <c r="Q43" s="41"/>
      <c r="R43" s="281"/>
      <c r="S43" s="41"/>
      <c r="T43" s="41"/>
      <c r="U43" s="41"/>
      <c r="V43" s="41"/>
      <c r="W43" s="281"/>
      <c r="X43" s="281"/>
      <c r="Y43" s="41"/>
      <c r="Z43" s="281"/>
      <c r="AA43" s="41"/>
      <c r="AB43" s="41"/>
    </row>
    <row r="44" spans="1:28" x14ac:dyDescent="0.25">
      <c r="A44" s="421"/>
      <c r="B44" s="426"/>
      <c r="C44" s="41"/>
      <c r="D44" s="281"/>
      <c r="E44" s="41"/>
      <c r="F44" s="281"/>
      <c r="G44" s="41"/>
      <c r="H44" s="41"/>
      <c r="I44" s="41"/>
      <c r="J44" s="281"/>
      <c r="K44" s="41"/>
      <c r="L44" s="41"/>
      <c r="M44" s="41"/>
      <c r="N44" s="281"/>
      <c r="O44" s="41"/>
      <c r="P44" s="41"/>
      <c r="Q44" s="41"/>
      <c r="R44" s="281"/>
      <c r="S44" s="41"/>
      <c r="T44" s="41"/>
      <c r="U44" s="41"/>
      <c r="V44" s="41"/>
      <c r="W44" s="281"/>
      <c r="X44" s="281"/>
      <c r="Y44" s="41"/>
      <c r="Z44" s="281"/>
      <c r="AA44" s="41"/>
      <c r="AB44" s="41"/>
    </row>
    <row r="45" spans="1:28" x14ac:dyDescent="0.25">
      <c r="A45" s="421"/>
      <c r="B45" s="426"/>
      <c r="C45" s="41"/>
      <c r="D45" s="281"/>
      <c r="E45" s="41"/>
      <c r="F45" s="281"/>
      <c r="G45" s="41"/>
      <c r="H45" s="41"/>
      <c r="I45" s="41"/>
      <c r="J45" s="281"/>
      <c r="K45" s="41"/>
      <c r="L45" s="41"/>
      <c r="M45" s="41"/>
      <c r="N45" s="281"/>
      <c r="O45" s="41"/>
      <c r="P45" s="41"/>
      <c r="Q45" s="41"/>
      <c r="R45" s="281"/>
      <c r="S45" s="41"/>
      <c r="T45" s="41"/>
      <c r="U45" s="41"/>
      <c r="V45" s="41"/>
      <c r="W45" s="281"/>
      <c r="X45" s="281"/>
      <c r="Y45" s="41"/>
      <c r="Z45" s="281"/>
      <c r="AA45" s="41"/>
      <c r="AB45" s="41"/>
    </row>
    <row r="46" spans="1:28" ht="16.5" thickBot="1" x14ac:dyDescent="0.3">
      <c r="A46" s="422"/>
      <c r="B46" s="427"/>
      <c r="C46" s="282"/>
      <c r="D46" s="283"/>
      <c r="E46" s="282"/>
      <c r="F46" s="283"/>
      <c r="G46" s="282"/>
      <c r="H46" s="282"/>
      <c r="I46" s="282"/>
      <c r="J46" s="283"/>
      <c r="K46" s="282"/>
      <c r="L46" s="282"/>
      <c r="M46" s="282"/>
      <c r="N46" s="283"/>
      <c r="O46" s="282"/>
      <c r="P46" s="282"/>
      <c r="Q46" s="282"/>
      <c r="R46" s="283"/>
      <c r="S46" s="282"/>
      <c r="T46" s="282"/>
      <c r="U46" s="282"/>
      <c r="V46" s="282"/>
      <c r="W46" s="283"/>
      <c r="X46" s="283"/>
      <c r="Y46" s="282"/>
      <c r="Z46" s="283"/>
      <c r="AA46" s="282"/>
      <c r="AB46" s="282"/>
    </row>
    <row r="47" spans="1:28" x14ac:dyDescent="0.25">
      <c r="A47" s="423" t="s">
        <v>36</v>
      </c>
      <c r="B47" s="426"/>
      <c r="C47" s="41"/>
      <c r="D47" s="281"/>
      <c r="E47" s="41"/>
      <c r="F47" s="281"/>
      <c r="G47" s="41"/>
      <c r="H47" s="41"/>
      <c r="I47" s="41"/>
      <c r="J47" s="281"/>
      <c r="K47" s="41"/>
      <c r="L47" s="41"/>
      <c r="M47" s="41"/>
      <c r="N47" s="281"/>
      <c r="O47" s="41"/>
      <c r="P47" s="41"/>
      <c r="Q47" s="41"/>
      <c r="R47" s="281"/>
      <c r="S47" s="41"/>
      <c r="T47" s="41"/>
      <c r="U47" s="41"/>
      <c r="V47" s="41"/>
      <c r="W47" s="281"/>
      <c r="X47" s="281"/>
      <c r="Y47" s="41"/>
      <c r="Z47" s="281"/>
      <c r="AA47" s="41"/>
      <c r="AB47" s="41"/>
    </row>
    <row r="48" spans="1:28" x14ac:dyDescent="0.25">
      <c r="A48" s="424"/>
      <c r="B48" s="426"/>
      <c r="C48" s="41"/>
      <c r="D48" s="281"/>
      <c r="E48" s="41"/>
      <c r="F48" s="281"/>
      <c r="G48" s="41"/>
      <c r="H48" s="41"/>
      <c r="I48" s="41"/>
      <c r="J48" s="281"/>
      <c r="K48" s="41"/>
      <c r="L48" s="41"/>
      <c r="M48" s="41"/>
      <c r="N48" s="281"/>
      <c r="O48" s="41"/>
      <c r="P48" s="41"/>
      <c r="Q48" s="41"/>
      <c r="R48" s="281"/>
      <c r="S48" s="41"/>
      <c r="T48" s="41"/>
      <c r="U48" s="41"/>
      <c r="V48" s="41"/>
      <c r="W48" s="281"/>
      <c r="X48" s="281"/>
      <c r="Y48" s="41"/>
      <c r="Z48" s="281"/>
      <c r="AA48" s="41"/>
      <c r="AB48" s="41"/>
    </row>
    <row r="49" spans="1:28" x14ac:dyDescent="0.25">
      <c r="A49" s="424"/>
      <c r="B49" s="426"/>
      <c r="C49" s="41"/>
      <c r="D49" s="281"/>
      <c r="E49" s="41"/>
      <c r="F49" s="281"/>
      <c r="G49" s="41"/>
      <c r="H49" s="41"/>
      <c r="I49" s="41"/>
      <c r="J49" s="281"/>
      <c r="K49" s="41"/>
      <c r="L49" s="41"/>
      <c r="M49" s="41"/>
      <c r="N49" s="281"/>
      <c r="O49" s="41"/>
      <c r="P49" s="41"/>
      <c r="Q49" s="41"/>
      <c r="R49" s="281"/>
      <c r="S49" s="41"/>
      <c r="T49" s="41"/>
      <c r="U49" s="41"/>
      <c r="V49" s="41"/>
      <c r="W49" s="281"/>
      <c r="X49" s="281"/>
      <c r="Y49" s="41"/>
      <c r="Z49" s="281"/>
      <c r="AA49" s="41"/>
      <c r="AB49" s="41"/>
    </row>
    <row r="50" spans="1:28" ht="16.5" thickBot="1" x14ac:dyDescent="0.3">
      <c r="A50" s="425"/>
      <c r="B50" s="427"/>
      <c r="C50" s="282"/>
      <c r="D50" s="283"/>
      <c r="E50" s="282"/>
      <c r="F50" s="283"/>
      <c r="G50" s="282"/>
      <c r="H50" s="282"/>
      <c r="I50" s="282"/>
      <c r="J50" s="283"/>
      <c r="K50" s="282"/>
      <c r="L50" s="282"/>
      <c r="M50" s="282"/>
      <c r="N50" s="283"/>
      <c r="O50" s="282"/>
      <c r="P50" s="282"/>
      <c r="Q50" s="282"/>
      <c r="R50" s="283"/>
      <c r="S50" s="282"/>
      <c r="T50" s="282"/>
      <c r="U50" s="282"/>
      <c r="V50" s="282"/>
      <c r="W50" s="283"/>
      <c r="X50" s="283"/>
      <c r="Y50" s="282"/>
      <c r="Z50" s="283"/>
      <c r="AA50" s="282"/>
      <c r="AB50" s="282"/>
    </row>
    <row r="51" spans="1:28" x14ac:dyDescent="0.25">
      <c r="A51" s="405" t="s">
        <v>37</v>
      </c>
      <c r="B51" s="426"/>
      <c r="C51" s="41"/>
      <c r="D51" s="281"/>
      <c r="E51" s="41"/>
      <c r="F51" s="281"/>
      <c r="G51" s="41"/>
      <c r="H51" s="41"/>
      <c r="I51" s="41"/>
      <c r="J51" s="281"/>
      <c r="K51" s="41"/>
      <c r="L51" s="41"/>
      <c r="M51" s="41"/>
      <c r="N51" s="281"/>
      <c r="O51" s="41"/>
      <c r="P51" s="41"/>
      <c r="Q51" s="41"/>
      <c r="R51" s="281"/>
      <c r="S51" s="41"/>
      <c r="T51" s="41"/>
      <c r="U51" s="41"/>
      <c r="V51" s="41"/>
      <c r="W51" s="281"/>
      <c r="X51" s="281"/>
      <c r="Y51" s="41"/>
      <c r="Z51" s="281"/>
      <c r="AA51" s="41"/>
      <c r="AB51" s="41"/>
    </row>
    <row r="52" spans="1:28" x14ac:dyDescent="0.25">
      <c r="A52" s="406"/>
      <c r="B52" s="426"/>
      <c r="C52" s="41"/>
      <c r="D52" s="281"/>
      <c r="E52" s="41"/>
      <c r="F52" s="281"/>
      <c r="G52" s="41"/>
      <c r="H52" s="41"/>
      <c r="I52" s="41"/>
      <c r="J52" s="281"/>
      <c r="K52" s="41"/>
      <c r="L52" s="41"/>
      <c r="M52" s="41"/>
      <c r="N52" s="281"/>
      <c r="O52" s="41"/>
      <c r="P52" s="41"/>
      <c r="Q52" s="41"/>
      <c r="R52" s="281"/>
      <c r="S52" s="41"/>
      <c r="T52" s="41"/>
      <c r="U52" s="41"/>
      <c r="V52" s="41"/>
      <c r="W52" s="281"/>
      <c r="X52" s="281"/>
      <c r="Y52" s="41"/>
      <c r="Z52" s="281"/>
      <c r="AA52" s="41"/>
      <c r="AB52" s="41"/>
    </row>
    <row r="53" spans="1:28" x14ac:dyDescent="0.25">
      <c r="A53" s="406"/>
      <c r="B53" s="426"/>
      <c r="C53" s="41"/>
      <c r="D53" s="281"/>
      <c r="E53" s="41"/>
      <c r="F53" s="281"/>
      <c r="G53" s="41"/>
      <c r="H53" s="41"/>
      <c r="I53" s="41"/>
      <c r="J53" s="281"/>
      <c r="K53" s="41"/>
      <c r="L53" s="41"/>
      <c r="M53" s="41"/>
      <c r="N53" s="281"/>
      <c r="O53" s="41"/>
      <c r="P53" s="41"/>
      <c r="Q53" s="41"/>
      <c r="R53" s="281"/>
      <c r="S53" s="41"/>
      <c r="T53" s="41"/>
      <c r="U53" s="41"/>
      <c r="V53" s="41"/>
      <c r="W53" s="281"/>
      <c r="X53" s="281"/>
      <c r="Y53" s="41"/>
      <c r="Z53" s="281"/>
      <c r="AA53" s="41"/>
      <c r="AB53" s="41"/>
    </row>
    <row r="54" spans="1:28" ht="16.5" thickBot="1" x14ac:dyDescent="0.3">
      <c r="A54" s="407"/>
      <c r="B54" s="427"/>
      <c r="C54" s="282"/>
      <c r="D54" s="283"/>
      <c r="E54" s="282"/>
      <c r="F54" s="283"/>
      <c r="G54" s="282"/>
      <c r="H54" s="282"/>
      <c r="I54" s="282"/>
      <c r="J54" s="283"/>
      <c r="K54" s="282"/>
      <c r="L54" s="282"/>
      <c r="M54" s="282"/>
      <c r="N54" s="283"/>
      <c r="O54" s="282"/>
      <c r="P54" s="282"/>
      <c r="Q54" s="282"/>
      <c r="R54" s="283"/>
      <c r="S54" s="282"/>
      <c r="T54" s="282"/>
      <c r="U54" s="282"/>
      <c r="V54" s="282"/>
      <c r="W54" s="283"/>
      <c r="X54" s="283"/>
      <c r="Y54" s="282"/>
      <c r="Z54" s="283"/>
      <c r="AA54" s="282"/>
      <c r="AB54" s="282"/>
    </row>
    <row r="55" spans="1:28" x14ac:dyDescent="0.25">
      <c r="A55" s="408" t="s">
        <v>38</v>
      </c>
      <c r="B55" s="426"/>
      <c r="C55" s="41"/>
      <c r="D55" s="281"/>
      <c r="E55" s="41"/>
      <c r="F55" s="281"/>
      <c r="G55" s="41"/>
      <c r="H55" s="41"/>
      <c r="I55" s="41"/>
      <c r="J55" s="281"/>
      <c r="K55" s="41"/>
      <c r="L55" s="41"/>
      <c r="M55" s="41"/>
      <c r="N55" s="281"/>
      <c r="O55" s="41"/>
      <c r="P55" s="41"/>
      <c r="Q55" s="41"/>
      <c r="R55" s="281"/>
      <c r="S55" s="41"/>
      <c r="T55" s="41"/>
      <c r="U55" s="41"/>
      <c r="V55" s="41"/>
      <c r="W55" s="281"/>
      <c r="X55" s="281"/>
      <c r="Y55" s="41"/>
      <c r="Z55" s="281"/>
      <c r="AA55" s="41"/>
      <c r="AB55" s="41"/>
    </row>
    <row r="56" spans="1:28" x14ac:dyDescent="0.25">
      <c r="A56" s="409"/>
      <c r="B56" s="426"/>
      <c r="C56" s="41"/>
      <c r="D56" s="281"/>
      <c r="E56" s="41"/>
      <c r="F56" s="281"/>
      <c r="G56" s="41"/>
      <c r="H56" s="41"/>
      <c r="I56" s="41"/>
      <c r="J56" s="281"/>
      <c r="K56" s="41"/>
      <c r="L56" s="41"/>
      <c r="M56" s="41"/>
      <c r="N56" s="281"/>
      <c r="O56" s="41"/>
      <c r="P56" s="41"/>
      <c r="Q56" s="41"/>
      <c r="R56" s="281"/>
      <c r="S56" s="41"/>
      <c r="T56" s="41"/>
      <c r="U56" s="41"/>
      <c r="V56" s="41"/>
      <c r="W56" s="281"/>
      <c r="X56" s="281"/>
      <c r="Y56" s="41"/>
      <c r="Z56" s="281"/>
      <c r="AA56" s="41"/>
      <c r="AB56" s="41"/>
    </row>
    <row r="57" spans="1:28" x14ac:dyDescent="0.25">
      <c r="A57" s="409"/>
      <c r="B57" s="426"/>
      <c r="C57" s="41"/>
      <c r="D57" s="281"/>
      <c r="E57" s="41"/>
      <c r="F57" s="281"/>
      <c r="G57" s="41"/>
      <c r="H57" s="41"/>
      <c r="I57" s="41"/>
      <c r="J57" s="281"/>
      <c r="K57" s="41"/>
      <c r="L57" s="41"/>
      <c r="M57" s="41"/>
      <c r="N57" s="281"/>
      <c r="O57" s="41"/>
      <c r="P57" s="41"/>
      <c r="Q57" s="41"/>
      <c r="R57" s="281"/>
      <c r="S57" s="41"/>
      <c r="T57" s="41"/>
      <c r="U57" s="41"/>
      <c r="V57" s="41"/>
      <c r="W57" s="281"/>
      <c r="X57" s="281"/>
      <c r="Y57" s="41"/>
      <c r="Z57" s="281"/>
      <c r="AA57" s="41"/>
      <c r="AB57" s="41"/>
    </row>
    <row r="58" spans="1:28" ht="16.5" thickBot="1" x14ac:dyDescent="0.3">
      <c r="A58" s="410"/>
      <c r="B58" s="427"/>
      <c r="C58" s="282"/>
      <c r="D58" s="283"/>
      <c r="E58" s="282"/>
      <c r="F58" s="283"/>
      <c r="G58" s="282"/>
      <c r="H58" s="282"/>
      <c r="I58" s="282"/>
      <c r="J58" s="283"/>
      <c r="K58" s="282"/>
      <c r="L58" s="282"/>
      <c r="M58" s="282"/>
      <c r="N58" s="283"/>
      <c r="O58" s="282"/>
      <c r="P58" s="282"/>
      <c r="Q58" s="282"/>
      <c r="R58" s="283"/>
      <c r="S58" s="282"/>
      <c r="T58" s="282"/>
      <c r="U58" s="282"/>
      <c r="V58" s="282"/>
      <c r="W58" s="283"/>
      <c r="X58" s="283"/>
      <c r="Y58" s="282"/>
      <c r="Z58" s="283"/>
      <c r="AA58" s="282"/>
      <c r="AB58" s="282"/>
    </row>
    <row r="59" spans="1:28" x14ac:dyDescent="0.25">
      <c r="A59" s="411" t="s">
        <v>39</v>
      </c>
      <c r="B59" s="426"/>
      <c r="C59" s="41"/>
      <c r="D59" s="281"/>
      <c r="E59" s="41"/>
      <c r="F59" s="281"/>
      <c r="G59" s="41"/>
      <c r="H59" s="41"/>
      <c r="I59" s="41"/>
      <c r="J59" s="281"/>
      <c r="K59" s="41"/>
      <c r="L59" s="41"/>
      <c r="M59" s="41"/>
      <c r="N59" s="281"/>
      <c r="O59" s="41"/>
      <c r="P59" s="41"/>
      <c r="Q59" s="41"/>
      <c r="R59" s="281"/>
      <c r="S59" s="41"/>
      <c r="T59" s="41"/>
      <c r="U59" s="41"/>
      <c r="V59" s="41"/>
      <c r="W59" s="281"/>
      <c r="X59" s="281"/>
      <c r="Y59" s="41"/>
      <c r="Z59" s="281"/>
      <c r="AA59" s="41"/>
      <c r="AB59" s="41"/>
    </row>
    <row r="60" spans="1:28" x14ac:dyDescent="0.25">
      <c r="A60" s="412"/>
      <c r="B60" s="426"/>
      <c r="C60" s="41"/>
      <c r="D60" s="281"/>
      <c r="E60" s="41"/>
      <c r="F60" s="281"/>
      <c r="G60" s="41"/>
      <c r="H60" s="41"/>
      <c r="I60" s="41"/>
      <c r="J60" s="281"/>
      <c r="K60" s="41"/>
      <c r="L60" s="41"/>
      <c r="M60" s="41"/>
      <c r="N60" s="281"/>
      <c r="O60" s="41"/>
      <c r="P60" s="41"/>
      <c r="Q60" s="41"/>
      <c r="R60" s="281"/>
      <c r="S60" s="41"/>
      <c r="T60" s="41"/>
      <c r="U60" s="41"/>
      <c r="V60" s="41"/>
      <c r="W60" s="281"/>
      <c r="X60" s="281"/>
      <c r="Y60" s="41"/>
      <c r="Z60" s="281"/>
      <c r="AA60" s="41"/>
      <c r="AB60" s="41"/>
    </row>
    <row r="61" spans="1:28" x14ac:dyDescent="0.25">
      <c r="A61" s="412"/>
      <c r="B61" s="426"/>
      <c r="C61" s="41"/>
      <c r="D61" s="281"/>
      <c r="E61" s="41"/>
      <c r="F61" s="281"/>
      <c r="G61" s="41"/>
      <c r="H61" s="41"/>
      <c r="I61" s="41"/>
      <c r="J61" s="281"/>
      <c r="K61" s="41"/>
      <c r="L61" s="41"/>
      <c r="M61" s="41"/>
      <c r="N61" s="281"/>
      <c r="O61" s="41"/>
      <c r="P61" s="41"/>
      <c r="Q61" s="41"/>
      <c r="R61" s="281"/>
      <c r="S61" s="41"/>
      <c r="T61" s="41"/>
      <c r="U61" s="41"/>
      <c r="V61" s="41"/>
      <c r="W61" s="281"/>
      <c r="X61" s="281"/>
      <c r="Y61" s="41"/>
      <c r="Z61" s="281"/>
      <c r="AA61" s="41"/>
      <c r="AB61" s="41"/>
    </row>
    <row r="62" spans="1:28" ht="16.5" thickBot="1" x14ac:dyDescent="0.3">
      <c r="A62" s="413"/>
      <c r="B62" s="427"/>
      <c r="C62" s="282"/>
      <c r="D62" s="283"/>
      <c r="E62" s="282"/>
      <c r="F62" s="283"/>
      <c r="G62" s="282"/>
      <c r="H62" s="282"/>
      <c r="I62" s="282"/>
      <c r="J62" s="283"/>
      <c r="K62" s="282"/>
      <c r="L62" s="282"/>
      <c r="M62" s="282"/>
      <c r="N62" s="283"/>
      <c r="O62" s="282"/>
      <c r="P62" s="282"/>
      <c r="Q62" s="282"/>
      <c r="R62" s="283"/>
      <c r="S62" s="282"/>
      <c r="T62" s="282"/>
      <c r="U62" s="282"/>
      <c r="V62" s="282"/>
      <c r="W62" s="283"/>
      <c r="X62" s="283"/>
      <c r="Y62" s="282"/>
      <c r="Z62" s="283"/>
      <c r="AA62" s="282"/>
      <c r="AB62" s="282"/>
    </row>
    <row r="63" spans="1:28" x14ac:dyDescent="0.25">
      <c r="A63" s="402" t="s">
        <v>40</v>
      </c>
      <c r="B63" s="426"/>
      <c r="C63" s="41"/>
      <c r="D63" s="281"/>
      <c r="E63" s="41"/>
      <c r="F63" s="281"/>
      <c r="G63" s="41"/>
      <c r="H63" s="41"/>
      <c r="I63" s="41"/>
      <c r="J63" s="281"/>
      <c r="K63" s="41"/>
      <c r="L63" s="41"/>
      <c r="M63" s="41"/>
      <c r="N63" s="281"/>
      <c r="O63" s="41"/>
      <c r="P63" s="41"/>
      <c r="Q63" s="41"/>
      <c r="R63" s="281"/>
      <c r="S63" s="41"/>
      <c r="T63" s="41"/>
      <c r="U63" s="41"/>
      <c r="V63" s="41"/>
      <c r="W63" s="281"/>
      <c r="X63" s="281"/>
      <c r="Y63" s="41"/>
      <c r="Z63" s="281"/>
      <c r="AA63" s="41"/>
      <c r="AB63" s="41"/>
    </row>
    <row r="64" spans="1:28" x14ac:dyDescent="0.25">
      <c r="A64" s="403"/>
      <c r="B64" s="426"/>
      <c r="C64" s="41"/>
      <c r="D64" s="281"/>
      <c r="E64" s="41"/>
      <c r="F64" s="281"/>
      <c r="G64" s="41"/>
      <c r="H64" s="41"/>
      <c r="I64" s="41"/>
      <c r="J64" s="281"/>
      <c r="K64" s="41"/>
      <c r="L64" s="41"/>
      <c r="M64" s="41"/>
      <c r="N64" s="281"/>
      <c r="O64" s="41"/>
      <c r="P64" s="41"/>
      <c r="Q64" s="41"/>
      <c r="R64" s="281"/>
      <c r="S64" s="41"/>
      <c r="T64" s="41"/>
      <c r="U64" s="41"/>
      <c r="V64" s="41"/>
      <c r="W64" s="281"/>
      <c r="X64" s="281"/>
      <c r="Y64" s="41"/>
      <c r="Z64" s="281"/>
      <c r="AA64" s="41"/>
      <c r="AB64" s="41"/>
    </row>
    <row r="65" spans="1:28" x14ac:dyDescent="0.25">
      <c r="A65" s="403"/>
      <c r="B65" s="426"/>
      <c r="C65" s="41"/>
      <c r="D65" s="281"/>
      <c r="E65" s="41"/>
      <c r="F65" s="281"/>
      <c r="G65" s="41"/>
      <c r="H65" s="41"/>
      <c r="I65" s="41"/>
      <c r="J65" s="281"/>
      <c r="K65" s="41"/>
      <c r="L65" s="41"/>
      <c r="M65" s="41"/>
      <c r="N65" s="281"/>
      <c r="O65" s="41"/>
      <c r="P65" s="41"/>
      <c r="Q65" s="41"/>
      <c r="R65" s="281"/>
      <c r="S65" s="41"/>
      <c r="T65" s="41"/>
      <c r="U65" s="41"/>
      <c r="V65" s="41"/>
      <c r="W65" s="281"/>
      <c r="X65" s="281"/>
      <c r="Y65" s="41"/>
      <c r="Z65" s="281"/>
      <c r="AA65" s="41"/>
      <c r="AB65" s="41"/>
    </row>
    <row r="66" spans="1:28" ht="16.5" thickBot="1" x14ac:dyDescent="0.3">
      <c r="A66" s="404"/>
      <c r="B66" s="427"/>
      <c r="C66" s="282"/>
      <c r="D66" s="283"/>
      <c r="E66" s="282"/>
      <c r="F66" s="283"/>
      <c r="G66" s="282"/>
      <c r="H66" s="282"/>
      <c r="I66" s="282"/>
      <c r="J66" s="283"/>
      <c r="K66" s="282"/>
      <c r="L66" s="282"/>
      <c r="M66" s="282"/>
      <c r="N66" s="283"/>
      <c r="O66" s="282"/>
      <c r="P66" s="282"/>
      <c r="Q66" s="282"/>
      <c r="R66" s="283"/>
      <c r="S66" s="282"/>
      <c r="T66" s="282"/>
      <c r="U66" s="282"/>
      <c r="V66" s="282"/>
      <c r="W66" s="283"/>
      <c r="X66" s="283"/>
      <c r="Y66" s="282"/>
      <c r="Z66" s="283"/>
      <c r="AA66" s="282"/>
      <c r="AB66" s="282"/>
    </row>
    <row r="67" spans="1:28" x14ac:dyDescent="0.25">
      <c r="A67" s="414" t="s">
        <v>41</v>
      </c>
      <c r="B67" s="426"/>
      <c r="C67" s="41"/>
      <c r="D67" s="281"/>
      <c r="E67" s="41"/>
      <c r="F67" s="281"/>
      <c r="G67" s="41"/>
      <c r="H67" s="41"/>
      <c r="I67" s="41"/>
      <c r="J67" s="281"/>
      <c r="K67" s="41"/>
      <c r="L67" s="41"/>
      <c r="M67" s="41"/>
      <c r="N67" s="281"/>
      <c r="O67" s="41"/>
      <c r="P67" s="41"/>
      <c r="Q67" s="41"/>
      <c r="R67" s="281"/>
      <c r="S67" s="41"/>
      <c r="T67" s="41"/>
      <c r="U67" s="41"/>
      <c r="V67" s="41"/>
      <c r="W67" s="281"/>
      <c r="X67" s="281"/>
      <c r="Y67" s="41"/>
      <c r="Z67" s="281"/>
      <c r="AA67" s="41"/>
      <c r="AB67" s="41"/>
    </row>
    <row r="68" spans="1:28" x14ac:dyDescent="0.25">
      <c r="A68" s="415"/>
      <c r="B68" s="426"/>
      <c r="C68" s="41"/>
      <c r="D68" s="281"/>
      <c r="E68" s="41"/>
      <c r="F68" s="281"/>
      <c r="G68" s="41"/>
      <c r="H68" s="41"/>
      <c r="I68" s="41"/>
      <c r="J68" s="281"/>
      <c r="K68" s="41"/>
      <c r="L68" s="41"/>
      <c r="M68" s="41"/>
      <c r="N68" s="281"/>
      <c r="O68" s="41"/>
      <c r="P68" s="41"/>
      <c r="Q68" s="41"/>
      <c r="R68" s="281"/>
      <c r="S68" s="41"/>
      <c r="T68" s="41"/>
      <c r="U68" s="41"/>
      <c r="V68" s="41"/>
      <c r="W68" s="281"/>
      <c r="X68" s="281"/>
      <c r="Y68" s="41"/>
      <c r="Z68" s="281"/>
      <c r="AA68" s="41"/>
      <c r="AB68" s="41"/>
    </row>
    <row r="69" spans="1:28" x14ac:dyDescent="0.25">
      <c r="A69" s="415"/>
      <c r="B69" s="426"/>
      <c r="C69" s="41"/>
      <c r="D69" s="281"/>
      <c r="E69" s="41"/>
      <c r="F69" s="281"/>
      <c r="G69" s="41"/>
      <c r="H69" s="41"/>
      <c r="I69" s="41"/>
      <c r="J69" s="281"/>
      <c r="K69" s="41"/>
      <c r="L69" s="41"/>
      <c r="M69" s="41"/>
      <c r="N69" s="281"/>
      <c r="O69" s="41"/>
      <c r="P69" s="41"/>
      <c r="Q69" s="41"/>
      <c r="R69" s="281"/>
      <c r="S69" s="41"/>
      <c r="T69" s="41"/>
      <c r="U69" s="41"/>
      <c r="V69" s="41"/>
      <c r="W69" s="281"/>
      <c r="X69" s="281"/>
      <c r="Y69" s="41"/>
      <c r="Z69" s="281"/>
      <c r="AA69" s="41"/>
      <c r="AB69" s="41"/>
    </row>
    <row r="70" spans="1:28" ht="16.5" thickBot="1" x14ac:dyDescent="0.3">
      <c r="A70" s="416"/>
      <c r="B70" s="427"/>
      <c r="C70" s="282"/>
      <c r="D70" s="283"/>
      <c r="E70" s="282"/>
      <c r="F70" s="283"/>
      <c r="G70" s="282"/>
      <c r="H70" s="282"/>
      <c r="I70" s="282"/>
      <c r="J70" s="283"/>
      <c r="K70" s="282"/>
      <c r="L70" s="282"/>
      <c r="M70" s="282"/>
      <c r="N70" s="283"/>
      <c r="O70" s="282"/>
      <c r="P70" s="282"/>
      <c r="Q70" s="282"/>
      <c r="R70" s="283"/>
      <c r="S70" s="282"/>
      <c r="T70" s="282"/>
      <c r="U70" s="282"/>
      <c r="V70" s="282"/>
      <c r="W70" s="283"/>
      <c r="X70" s="283"/>
      <c r="Y70" s="282"/>
      <c r="Z70" s="283"/>
      <c r="AA70" s="282"/>
      <c r="AB70" s="282"/>
    </row>
    <row r="71" spans="1:28" x14ac:dyDescent="0.25">
      <c r="A71" s="417" t="s">
        <v>42</v>
      </c>
      <c r="B71" s="426"/>
      <c r="C71" s="41"/>
      <c r="D71" s="281"/>
      <c r="E71" s="41"/>
      <c r="F71" s="281"/>
      <c r="G71" s="41"/>
      <c r="H71" s="41"/>
      <c r="I71" s="41"/>
      <c r="J71" s="281"/>
      <c r="K71" s="41"/>
      <c r="L71" s="41"/>
      <c r="M71" s="41"/>
      <c r="N71" s="281"/>
      <c r="O71" s="41"/>
      <c r="P71" s="41"/>
      <c r="Q71" s="41"/>
      <c r="R71" s="281"/>
      <c r="S71" s="41"/>
      <c r="T71" s="41"/>
      <c r="U71" s="41"/>
      <c r="V71" s="41"/>
      <c r="W71" s="281"/>
      <c r="X71" s="281"/>
      <c r="Y71" s="41"/>
      <c r="Z71" s="281"/>
      <c r="AA71" s="41"/>
      <c r="AB71" s="41"/>
    </row>
    <row r="72" spans="1:28" x14ac:dyDescent="0.25">
      <c r="A72" s="418"/>
      <c r="B72" s="426"/>
      <c r="C72" s="41"/>
      <c r="D72" s="281"/>
      <c r="E72" s="41"/>
      <c r="F72" s="281"/>
      <c r="G72" s="41"/>
      <c r="H72" s="41"/>
      <c r="I72" s="41"/>
      <c r="J72" s="281"/>
      <c r="K72" s="41"/>
      <c r="L72" s="41"/>
      <c r="M72" s="41"/>
      <c r="N72" s="281"/>
      <c r="O72" s="41"/>
      <c r="P72" s="41"/>
      <c r="Q72" s="41"/>
      <c r="R72" s="281"/>
      <c r="S72" s="41"/>
      <c r="T72" s="41"/>
      <c r="U72" s="41"/>
      <c r="V72" s="41"/>
      <c r="W72" s="281"/>
      <c r="X72" s="281"/>
      <c r="Y72" s="41"/>
      <c r="Z72" s="281"/>
      <c r="AA72" s="41"/>
      <c r="AB72" s="41"/>
    </row>
    <row r="73" spans="1:28" x14ac:dyDescent="0.25">
      <c r="A73" s="418"/>
      <c r="B73" s="426"/>
      <c r="C73" s="41"/>
      <c r="D73" s="281"/>
      <c r="E73" s="41"/>
      <c r="F73" s="281"/>
      <c r="G73" s="41"/>
      <c r="H73" s="41"/>
      <c r="I73" s="41"/>
      <c r="J73" s="281"/>
      <c r="K73" s="41"/>
      <c r="L73" s="41"/>
      <c r="M73" s="41"/>
      <c r="N73" s="281"/>
      <c r="O73" s="41"/>
      <c r="P73" s="41"/>
      <c r="Q73" s="41"/>
      <c r="R73" s="281"/>
      <c r="S73" s="41"/>
      <c r="T73" s="41"/>
      <c r="U73" s="41"/>
      <c r="V73" s="41"/>
      <c r="W73" s="281"/>
      <c r="X73" s="281"/>
      <c r="Y73" s="41"/>
      <c r="Z73" s="281"/>
      <c r="AA73" s="41"/>
      <c r="AB73" s="41"/>
    </row>
    <row r="74" spans="1:28" ht="16.5" thickBot="1" x14ac:dyDescent="0.3">
      <c r="A74" s="419"/>
      <c r="B74" s="427"/>
      <c r="C74" s="282"/>
      <c r="D74" s="283"/>
      <c r="E74" s="282"/>
      <c r="F74" s="283"/>
      <c r="G74" s="282"/>
      <c r="H74" s="282"/>
      <c r="I74" s="282"/>
      <c r="J74" s="283"/>
      <c r="K74" s="282"/>
      <c r="L74" s="282"/>
      <c r="M74" s="282"/>
      <c r="N74" s="283"/>
      <c r="O74" s="282"/>
      <c r="P74" s="282"/>
      <c r="Q74" s="282"/>
      <c r="R74" s="283"/>
      <c r="S74" s="282"/>
      <c r="T74" s="282"/>
      <c r="U74" s="282"/>
      <c r="V74" s="282"/>
      <c r="W74" s="283"/>
      <c r="X74" s="283"/>
      <c r="Y74" s="282"/>
      <c r="Z74" s="283"/>
      <c r="AA74" s="282"/>
      <c r="AB74" s="282"/>
    </row>
    <row r="75" spans="1:28" x14ac:dyDescent="0.25">
      <c r="A75" s="420" t="s">
        <v>43</v>
      </c>
      <c r="B75" s="426"/>
      <c r="C75" s="41"/>
      <c r="D75" s="281"/>
      <c r="E75" s="41"/>
      <c r="F75" s="281"/>
      <c r="G75" s="41"/>
      <c r="H75" s="41"/>
      <c r="I75" s="41"/>
      <c r="J75" s="281"/>
      <c r="K75" s="41"/>
      <c r="L75" s="41"/>
      <c r="M75" s="41"/>
      <c r="N75" s="281"/>
      <c r="O75" s="41"/>
      <c r="P75" s="41"/>
      <c r="Q75" s="41"/>
      <c r="R75" s="281"/>
      <c r="S75" s="41"/>
      <c r="T75" s="41"/>
      <c r="U75" s="41"/>
      <c r="V75" s="41"/>
      <c r="W75" s="281"/>
      <c r="X75" s="281"/>
      <c r="Y75" s="41"/>
      <c r="Z75" s="281"/>
      <c r="AA75" s="41"/>
      <c r="AB75" s="41"/>
    </row>
    <row r="76" spans="1:28" x14ac:dyDescent="0.25">
      <c r="A76" s="421"/>
      <c r="B76" s="426"/>
      <c r="C76" s="41"/>
      <c r="D76" s="281"/>
      <c r="E76" s="41"/>
      <c r="F76" s="281"/>
      <c r="G76" s="41"/>
      <c r="H76" s="41"/>
      <c r="I76" s="41"/>
      <c r="J76" s="281"/>
      <c r="K76" s="41"/>
      <c r="L76" s="41"/>
      <c r="M76" s="41"/>
      <c r="N76" s="281"/>
      <c r="O76" s="41"/>
      <c r="P76" s="41"/>
      <c r="Q76" s="41"/>
      <c r="R76" s="281"/>
      <c r="S76" s="41"/>
      <c r="T76" s="41"/>
      <c r="U76" s="41"/>
      <c r="V76" s="41"/>
      <c r="W76" s="281"/>
      <c r="X76" s="281"/>
      <c r="Y76" s="41"/>
      <c r="Z76" s="281"/>
      <c r="AA76" s="41"/>
      <c r="AB76" s="41"/>
    </row>
    <row r="77" spans="1:28" x14ac:dyDescent="0.25">
      <c r="A77" s="421"/>
      <c r="B77" s="426"/>
      <c r="C77" s="41"/>
      <c r="D77" s="281"/>
      <c r="E77" s="41"/>
      <c r="F77" s="281"/>
      <c r="G77" s="41"/>
      <c r="H77" s="41"/>
      <c r="I77" s="41"/>
      <c r="J77" s="281"/>
      <c r="K77" s="41"/>
      <c r="L77" s="41"/>
      <c r="M77" s="41"/>
      <c r="N77" s="281"/>
      <c r="O77" s="41"/>
      <c r="P77" s="41"/>
      <c r="Q77" s="41"/>
      <c r="R77" s="281"/>
      <c r="S77" s="41"/>
      <c r="T77" s="41"/>
      <c r="U77" s="41"/>
      <c r="V77" s="41"/>
      <c r="W77" s="281"/>
      <c r="X77" s="281"/>
      <c r="Y77" s="41"/>
      <c r="Z77" s="281"/>
      <c r="AA77" s="41"/>
      <c r="AB77" s="41"/>
    </row>
    <row r="78" spans="1:28" ht="16.5" thickBot="1" x14ac:dyDescent="0.3">
      <c r="A78" s="422"/>
      <c r="B78" s="427"/>
      <c r="C78" s="282"/>
      <c r="D78" s="283"/>
      <c r="E78" s="282"/>
      <c r="F78" s="283"/>
      <c r="G78" s="282"/>
      <c r="H78" s="282"/>
      <c r="I78" s="282"/>
      <c r="J78" s="283"/>
      <c r="K78" s="282"/>
      <c r="L78" s="282"/>
      <c r="M78" s="282"/>
      <c r="N78" s="283"/>
      <c r="O78" s="282"/>
      <c r="P78" s="282"/>
      <c r="Q78" s="282"/>
      <c r="R78" s="283"/>
      <c r="S78" s="282"/>
      <c r="T78" s="282"/>
      <c r="U78" s="282"/>
      <c r="V78" s="282"/>
      <c r="W78" s="283"/>
      <c r="X78" s="283"/>
      <c r="Y78" s="282"/>
      <c r="Z78" s="283"/>
      <c r="AA78" s="282"/>
      <c r="AB78" s="282"/>
    </row>
    <row r="79" spans="1:28" x14ac:dyDescent="0.25">
      <c r="A79" s="423" t="s">
        <v>44</v>
      </c>
      <c r="B79" s="426"/>
      <c r="C79" s="41"/>
      <c r="D79" s="281"/>
      <c r="E79" s="41"/>
      <c r="F79" s="281"/>
      <c r="G79" s="41"/>
      <c r="H79" s="41"/>
      <c r="I79" s="41"/>
      <c r="J79" s="281"/>
      <c r="K79" s="41"/>
      <c r="L79" s="41"/>
      <c r="M79" s="41"/>
      <c r="N79" s="281"/>
      <c r="O79" s="41"/>
      <c r="P79" s="41"/>
      <c r="Q79" s="41"/>
      <c r="R79" s="281"/>
      <c r="S79" s="41"/>
      <c r="T79" s="41"/>
      <c r="U79" s="41"/>
      <c r="V79" s="41"/>
      <c r="W79" s="281"/>
      <c r="X79" s="281"/>
      <c r="Y79" s="41"/>
      <c r="Z79" s="281"/>
      <c r="AA79" s="41"/>
      <c r="AB79" s="41"/>
    </row>
    <row r="80" spans="1:28" x14ac:dyDescent="0.25">
      <c r="A80" s="424"/>
      <c r="B80" s="426"/>
      <c r="C80" s="41"/>
      <c r="D80" s="281"/>
      <c r="E80" s="41"/>
      <c r="F80" s="281"/>
      <c r="G80" s="41"/>
      <c r="H80" s="41"/>
      <c r="I80" s="41"/>
      <c r="J80" s="281"/>
      <c r="K80" s="41"/>
      <c r="L80" s="41"/>
      <c r="M80" s="41"/>
      <c r="N80" s="281"/>
      <c r="O80" s="41"/>
      <c r="P80" s="41"/>
      <c r="Q80" s="41"/>
      <c r="R80" s="281"/>
      <c r="S80" s="41"/>
      <c r="T80" s="41"/>
      <c r="U80" s="41"/>
      <c r="V80" s="41"/>
      <c r="W80" s="281"/>
      <c r="X80" s="281"/>
      <c r="Y80" s="41"/>
      <c r="Z80" s="281"/>
      <c r="AA80" s="41"/>
      <c r="AB80" s="41"/>
    </row>
    <row r="81" spans="1:28" x14ac:dyDescent="0.25">
      <c r="A81" s="424"/>
      <c r="B81" s="426"/>
      <c r="C81" s="41"/>
      <c r="D81" s="281"/>
      <c r="E81" s="41"/>
      <c r="F81" s="281"/>
      <c r="G81" s="41"/>
      <c r="H81" s="41"/>
      <c r="I81" s="41"/>
      <c r="J81" s="281"/>
      <c r="K81" s="41"/>
      <c r="L81" s="41"/>
      <c r="M81" s="41"/>
      <c r="N81" s="281"/>
      <c r="O81" s="41"/>
      <c r="P81" s="41"/>
      <c r="Q81" s="41"/>
      <c r="R81" s="281"/>
      <c r="S81" s="41"/>
      <c r="T81" s="41"/>
      <c r="U81" s="41"/>
      <c r="V81" s="41"/>
      <c r="W81" s="281"/>
      <c r="X81" s="281"/>
      <c r="Y81" s="41"/>
      <c r="Z81" s="281"/>
      <c r="AA81" s="41"/>
      <c r="AB81" s="41"/>
    </row>
    <row r="82" spans="1:28" ht="16.5" thickBot="1" x14ac:dyDescent="0.3">
      <c r="A82" s="425"/>
      <c r="B82" s="427"/>
      <c r="C82" s="282"/>
      <c r="D82" s="283"/>
      <c r="E82" s="282"/>
      <c r="F82" s="283"/>
      <c r="G82" s="282"/>
      <c r="H82" s="282"/>
      <c r="I82" s="282"/>
      <c r="J82" s="283"/>
      <c r="K82" s="282"/>
      <c r="L82" s="282"/>
      <c r="M82" s="282"/>
      <c r="N82" s="283"/>
      <c r="O82" s="282"/>
      <c r="P82" s="282"/>
      <c r="Q82" s="282"/>
      <c r="R82" s="283"/>
      <c r="S82" s="282"/>
      <c r="T82" s="282"/>
      <c r="U82" s="282"/>
      <c r="V82" s="282"/>
      <c r="W82" s="283"/>
      <c r="X82" s="283"/>
      <c r="Y82" s="282"/>
      <c r="Z82" s="283"/>
      <c r="AA82" s="282"/>
      <c r="AB82" s="282"/>
    </row>
    <row r="83" spans="1:28" x14ac:dyDescent="0.25">
      <c r="A83" s="405" t="s">
        <v>45</v>
      </c>
      <c r="B83" s="426"/>
      <c r="C83" s="41"/>
      <c r="D83" s="281"/>
      <c r="E83" s="41"/>
      <c r="F83" s="281"/>
      <c r="G83" s="41"/>
      <c r="H83" s="41"/>
      <c r="I83" s="41"/>
      <c r="J83" s="281"/>
      <c r="K83" s="41"/>
      <c r="L83" s="41"/>
      <c r="M83" s="41"/>
      <c r="N83" s="281"/>
      <c r="O83" s="41"/>
      <c r="P83" s="41"/>
      <c r="Q83" s="41"/>
      <c r="R83" s="281"/>
      <c r="S83" s="41"/>
      <c r="T83" s="41"/>
      <c r="U83" s="41"/>
      <c r="V83" s="41"/>
      <c r="W83" s="281"/>
      <c r="X83" s="281"/>
      <c r="Y83" s="41"/>
      <c r="Z83" s="281"/>
      <c r="AA83" s="41"/>
      <c r="AB83" s="41"/>
    </row>
    <row r="84" spans="1:28" x14ac:dyDescent="0.25">
      <c r="A84" s="406"/>
      <c r="B84" s="426"/>
      <c r="C84" s="41"/>
      <c r="D84" s="281"/>
      <c r="E84" s="41"/>
      <c r="F84" s="281"/>
      <c r="G84" s="41"/>
      <c r="H84" s="41"/>
      <c r="I84" s="41"/>
      <c r="J84" s="281"/>
      <c r="K84" s="41"/>
      <c r="L84" s="41"/>
      <c r="M84" s="41"/>
      <c r="N84" s="281"/>
      <c r="O84" s="41"/>
      <c r="P84" s="41"/>
      <c r="Q84" s="41"/>
      <c r="R84" s="281"/>
      <c r="S84" s="41"/>
      <c r="T84" s="41"/>
      <c r="U84" s="41"/>
      <c r="V84" s="41"/>
      <c r="W84" s="281"/>
      <c r="X84" s="281"/>
      <c r="Y84" s="41"/>
      <c r="Z84" s="281"/>
      <c r="AA84" s="41"/>
      <c r="AB84" s="41"/>
    </row>
    <row r="85" spans="1:28" x14ac:dyDescent="0.25">
      <c r="A85" s="406"/>
      <c r="B85" s="426"/>
      <c r="C85" s="41"/>
      <c r="D85" s="281"/>
      <c r="E85" s="41"/>
      <c r="F85" s="281"/>
      <c r="G85" s="41"/>
      <c r="H85" s="41"/>
      <c r="I85" s="41"/>
      <c r="J85" s="281"/>
      <c r="K85" s="41"/>
      <c r="L85" s="41"/>
      <c r="M85" s="41"/>
      <c r="N85" s="281"/>
      <c r="O85" s="41"/>
      <c r="P85" s="41"/>
      <c r="Q85" s="41"/>
      <c r="R85" s="281"/>
      <c r="S85" s="41"/>
      <c r="T85" s="41"/>
      <c r="U85" s="41"/>
      <c r="V85" s="41"/>
      <c r="W85" s="281"/>
      <c r="X85" s="281"/>
      <c r="Y85" s="41"/>
      <c r="Z85" s="281"/>
      <c r="AA85" s="41"/>
      <c r="AB85" s="41"/>
    </row>
    <row r="86" spans="1:28" ht="16.5" thickBot="1" x14ac:dyDescent="0.3">
      <c r="A86" s="407"/>
      <c r="B86" s="427"/>
      <c r="C86" s="282"/>
      <c r="D86" s="283"/>
      <c r="E86" s="282"/>
      <c r="F86" s="283"/>
      <c r="G86" s="282"/>
      <c r="H86" s="282"/>
      <c r="I86" s="282"/>
      <c r="J86" s="283"/>
      <c r="K86" s="282"/>
      <c r="L86" s="282"/>
      <c r="M86" s="282"/>
      <c r="N86" s="283"/>
      <c r="O86" s="282"/>
      <c r="P86" s="282"/>
      <c r="Q86" s="282"/>
      <c r="R86" s="283"/>
      <c r="S86" s="282"/>
      <c r="T86" s="282"/>
      <c r="U86" s="282"/>
      <c r="V86" s="282"/>
      <c r="W86" s="283"/>
      <c r="X86" s="283"/>
      <c r="Y86" s="282"/>
      <c r="Z86" s="283"/>
      <c r="AA86" s="282"/>
      <c r="AB86" s="282"/>
    </row>
    <row r="87" spans="1:28" x14ac:dyDescent="0.25">
      <c r="A87" s="408" t="s">
        <v>46</v>
      </c>
      <c r="B87" s="426"/>
      <c r="C87" s="41"/>
      <c r="D87" s="281"/>
      <c r="E87" s="41"/>
      <c r="F87" s="281"/>
      <c r="G87" s="41"/>
      <c r="H87" s="41"/>
      <c r="I87" s="41"/>
      <c r="J87" s="281"/>
      <c r="K87" s="41"/>
      <c r="L87" s="41"/>
      <c r="M87" s="41"/>
      <c r="N87" s="281"/>
      <c r="O87" s="41"/>
      <c r="P87" s="41"/>
      <c r="Q87" s="41"/>
      <c r="R87" s="281"/>
      <c r="S87" s="41"/>
      <c r="T87" s="41"/>
      <c r="U87" s="41"/>
      <c r="V87" s="41"/>
      <c r="W87" s="281"/>
      <c r="X87" s="281"/>
      <c r="Y87" s="41"/>
      <c r="Z87" s="281"/>
      <c r="AA87" s="41"/>
      <c r="AB87" s="41"/>
    </row>
    <row r="88" spans="1:28" x14ac:dyDescent="0.25">
      <c r="A88" s="409"/>
      <c r="B88" s="426"/>
      <c r="C88" s="41"/>
      <c r="D88" s="281"/>
      <c r="E88" s="41"/>
      <c r="F88" s="281"/>
      <c r="G88" s="41"/>
      <c r="H88" s="41"/>
      <c r="I88" s="41"/>
      <c r="J88" s="281"/>
      <c r="K88" s="41"/>
      <c r="L88" s="41"/>
      <c r="M88" s="41"/>
      <c r="N88" s="281"/>
      <c r="O88" s="41"/>
      <c r="P88" s="41"/>
      <c r="Q88" s="41"/>
      <c r="R88" s="281"/>
      <c r="S88" s="41"/>
      <c r="T88" s="41"/>
      <c r="U88" s="41"/>
      <c r="V88" s="41"/>
      <c r="W88" s="281"/>
      <c r="X88" s="281"/>
      <c r="Y88" s="41"/>
      <c r="Z88" s="281"/>
      <c r="AA88" s="41"/>
      <c r="AB88" s="41"/>
    </row>
    <row r="89" spans="1:28" x14ac:dyDescent="0.25">
      <c r="A89" s="409"/>
      <c r="B89" s="426"/>
      <c r="C89" s="41"/>
      <c r="D89" s="281"/>
      <c r="E89" s="41"/>
      <c r="F89" s="281"/>
      <c r="G89" s="41"/>
      <c r="H89" s="41"/>
      <c r="I89" s="41"/>
      <c r="J89" s="281"/>
      <c r="K89" s="41"/>
      <c r="L89" s="41"/>
      <c r="M89" s="41"/>
      <c r="N89" s="281"/>
      <c r="O89" s="41"/>
      <c r="P89" s="41"/>
      <c r="Q89" s="41"/>
      <c r="R89" s="281"/>
      <c r="S89" s="41"/>
      <c r="T89" s="41"/>
      <c r="U89" s="41"/>
      <c r="V89" s="41"/>
      <c r="W89" s="281"/>
      <c r="X89" s="281"/>
      <c r="Y89" s="41"/>
      <c r="Z89" s="281"/>
      <c r="AA89" s="41"/>
      <c r="AB89" s="41"/>
    </row>
    <row r="90" spans="1:28" ht="16.5" thickBot="1" x14ac:dyDescent="0.3">
      <c r="A90" s="410"/>
      <c r="B90" s="427"/>
      <c r="C90" s="282"/>
      <c r="D90" s="283"/>
      <c r="E90" s="282"/>
      <c r="F90" s="283"/>
      <c r="G90" s="282"/>
      <c r="H90" s="282"/>
      <c r="I90" s="282"/>
      <c r="J90" s="283"/>
      <c r="K90" s="282"/>
      <c r="L90" s="282"/>
      <c r="M90" s="282"/>
      <c r="N90" s="283"/>
      <c r="O90" s="282"/>
      <c r="P90" s="282"/>
      <c r="Q90" s="282"/>
      <c r="R90" s="283"/>
      <c r="S90" s="282"/>
      <c r="T90" s="282"/>
      <c r="U90" s="282"/>
      <c r="V90" s="282"/>
      <c r="W90" s="283"/>
      <c r="X90" s="283"/>
      <c r="Y90" s="282"/>
      <c r="Z90" s="283"/>
      <c r="AA90" s="282"/>
      <c r="AB90" s="282"/>
    </row>
    <row r="91" spans="1:28" x14ac:dyDescent="0.25">
      <c r="A91" s="411" t="s">
        <v>47</v>
      </c>
      <c r="B91" s="426"/>
      <c r="C91" s="41"/>
      <c r="D91" s="281"/>
      <c r="E91" s="41"/>
      <c r="F91" s="281"/>
      <c r="G91" s="41"/>
      <c r="H91" s="41"/>
      <c r="I91" s="41"/>
      <c r="J91" s="281"/>
      <c r="K91" s="41"/>
      <c r="L91" s="41"/>
      <c r="M91" s="41"/>
      <c r="N91" s="281"/>
      <c r="O91" s="41"/>
      <c r="P91" s="41"/>
      <c r="Q91" s="41"/>
      <c r="R91" s="281"/>
      <c r="S91" s="41"/>
      <c r="T91" s="41"/>
      <c r="U91" s="41"/>
      <c r="V91" s="41"/>
      <c r="W91" s="281"/>
      <c r="X91" s="281"/>
      <c r="Y91" s="41"/>
      <c r="Z91" s="281"/>
      <c r="AA91" s="41"/>
      <c r="AB91" s="41"/>
    </row>
    <row r="92" spans="1:28" x14ac:dyDescent="0.25">
      <c r="A92" s="412"/>
      <c r="B92" s="426"/>
      <c r="C92" s="41"/>
      <c r="D92" s="281"/>
      <c r="E92" s="41"/>
      <c r="F92" s="281"/>
      <c r="G92" s="41"/>
      <c r="H92" s="41"/>
      <c r="I92" s="41"/>
      <c r="J92" s="281"/>
      <c r="K92" s="41"/>
      <c r="L92" s="41"/>
      <c r="M92" s="41"/>
      <c r="N92" s="281"/>
      <c r="O92" s="41"/>
      <c r="P92" s="41"/>
      <c r="Q92" s="41"/>
      <c r="R92" s="281"/>
      <c r="S92" s="41"/>
      <c r="T92" s="41"/>
      <c r="U92" s="41"/>
      <c r="V92" s="41"/>
      <c r="W92" s="281"/>
      <c r="X92" s="281"/>
      <c r="Y92" s="41"/>
      <c r="Z92" s="281"/>
      <c r="AA92" s="41"/>
      <c r="AB92" s="41"/>
    </row>
    <row r="93" spans="1:28" x14ac:dyDescent="0.25">
      <c r="A93" s="412"/>
      <c r="B93" s="426"/>
      <c r="C93" s="41"/>
      <c r="D93" s="281"/>
      <c r="E93" s="41"/>
      <c r="F93" s="281"/>
      <c r="G93" s="41"/>
      <c r="H93" s="41"/>
      <c r="I93" s="41"/>
      <c r="J93" s="281"/>
      <c r="K93" s="41"/>
      <c r="L93" s="41"/>
      <c r="M93" s="41"/>
      <c r="N93" s="281"/>
      <c r="O93" s="41"/>
      <c r="P93" s="41"/>
      <c r="Q93" s="41"/>
      <c r="R93" s="281"/>
      <c r="S93" s="41"/>
      <c r="T93" s="41"/>
      <c r="U93" s="41"/>
      <c r="V93" s="41"/>
      <c r="W93" s="281"/>
      <c r="X93" s="281"/>
      <c r="Y93" s="41"/>
      <c r="Z93" s="281"/>
      <c r="AA93" s="41"/>
      <c r="AB93" s="41"/>
    </row>
    <row r="94" spans="1:28" ht="16.5" thickBot="1" x14ac:dyDescent="0.3">
      <c r="A94" s="413"/>
      <c r="B94" s="427"/>
      <c r="C94" s="282"/>
      <c r="D94" s="283"/>
      <c r="E94" s="282"/>
      <c r="F94" s="283"/>
      <c r="G94" s="282"/>
      <c r="H94" s="282"/>
      <c r="I94" s="282"/>
      <c r="J94" s="283"/>
      <c r="K94" s="282"/>
      <c r="L94" s="282"/>
      <c r="M94" s="282"/>
      <c r="N94" s="283"/>
      <c r="O94" s="282"/>
      <c r="P94" s="282"/>
      <c r="Q94" s="282"/>
      <c r="R94" s="283"/>
      <c r="S94" s="282"/>
      <c r="T94" s="282"/>
      <c r="U94" s="282"/>
      <c r="V94" s="282"/>
      <c r="W94" s="283"/>
      <c r="X94" s="283"/>
      <c r="Y94" s="282"/>
      <c r="Z94" s="283"/>
      <c r="AA94" s="282"/>
      <c r="AB94" s="282"/>
    </row>
    <row r="95" spans="1:28" x14ac:dyDescent="0.25">
      <c r="A95" s="402" t="s">
        <v>48</v>
      </c>
      <c r="B95" s="426"/>
      <c r="C95" s="41"/>
      <c r="D95" s="281"/>
      <c r="E95" s="41"/>
      <c r="F95" s="281"/>
      <c r="G95" s="41"/>
      <c r="H95" s="41"/>
      <c r="I95" s="41"/>
      <c r="J95" s="281"/>
      <c r="K95" s="41"/>
      <c r="L95" s="41"/>
      <c r="M95" s="41"/>
      <c r="N95" s="281"/>
      <c r="O95" s="41"/>
      <c r="P95" s="41"/>
      <c r="Q95" s="41"/>
      <c r="R95" s="281"/>
      <c r="S95" s="41"/>
      <c r="T95" s="41"/>
      <c r="U95" s="41"/>
      <c r="V95" s="41"/>
      <c r="W95" s="281"/>
      <c r="X95" s="281"/>
      <c r="Y95" s="41"/>
      <c r="Z95" s="281"/>
      <c r="AA95" s="41"/>
      <c r="AB95" s="41"/>
    </row>
    <row r="96" spans="1:28" x14ac:dyDescent="0.25">
      <c r="A96" s="403"/>
      <c r="B96" s="426"/>
      <c r="C96" s="41"/>
      <c r="D96" s="281"/>
      <c r="E96" s="41"/>
      <c r="F96" s="281"/>
      <c r="G96" s="41"/>
      <c r="H96" s="41"/>
      <c r="I96" s="41"/>
      <c r="J96" s="281"/>
      <c r="K96" s="41"/>
      <c r="L96" s="41"/>
      <c r="M96" s="41"/>
      <c r="N96" s="281"/>
      <c r="O96" s="41"/>
      <c r="P96" s="41"/>
      <c r="Q96" s="41"/>
      <c r="R96" s="281"/>
      <c r="S96" s="41"/>
      <c r="T96" s="41"/>
      <c r="U96" s="41"/>
      <c r="V96" s="41"/>
      <c r="W96" s="281"/>
      <c r="X96" s="281"/>
      <c r="Y96" s="41"/>
      <c r="Z96" s="281"/>
      <c r="AA96" s="41"/>
      <c r="AB96" s="41"/>
    </row>
    <row r="97" spans="1:28" x14ac:dyDescent="0.25">
      <c r="A97" s="403"/>
      <c r="B97" s="426"/>
      <c r="C97" s="41"/>
      <c r="D97" s="281"/>
      <c r="E97" s="41"/>
      <c r="F97" s="281"/>
      <c r="G97" s="41"/>
      <c r="H97" s="41"/>
      <c r="I97" s="41"/>
      <c r="J97" s="281"/>
      <c r="K97" s="41"/>
      <c r="L97" s="41"/>
      <c r="M97" s="41"/>
      <c r="N97" s="281"/>
      <c r="O97" s="41"/>
      <c r="P97" s="41"/>
      <c r="Q97" s="41"/>
      <c r="R97" s="281"/>
      <c r="S97" s="41"/>
      <c r="T97" s="41"/>
      <c r="U97" s="41"/>
      <c r="V97" s="41"/>
      <c r="W97" s="281"/>
      <c r="X97" s="281"/>
      <c r="Y97" s="41"/>
      <c r="Z97" s="281"/>
      <c r="AA97" s="41"/>
      <c r="AB97" s="41"/>
    </row>
    <row r="98" spans="1:28" ht="16.5" thickBot="1" x14ac:dyDescent="0.3">
      <c r="A98" s="404"/>
      <c r="B98" s="427"/>
      <c r="C98" s="282"/>
      <c r="D98" s="283"/>
      <c r="E98" s="282"/>
      <c r="F98" s="283"/>
      <c r="G98" s="282"/>
      <c r="H98" s="282"/>
      <c r="I98" s="282"/>
      <c r="J98" s="283"/>
      <c r="K98" s="282"/>
      <c r="L98" s="282"/>
      <c r="M98" s="282"/>
      <c r="N98" s="283"/>
      <c r="O98" s="282"/>
      <c r="P98" s="282"/>
      <c r="Q98" s="282"/>
      <c r="R98" s="283"/>
      <c r="S98" s="282"/>
      <c r="T98" s="282"/>
      <c r="U98" s="282"/>
      <c r="V98" s="282"/>
      <c r="W98" s="283"/>
      <c r="X98" s="283"/>
      <c r="Y98" s="282"/>
      <c r="Z98" s="283"/>
      <c r="AA98" s="282"/>
      <c r="AB98" s="282"/>
    </row>
    <row r="99" spans="1:28" x14ac:dyDescent="0.25">
      <c r="A99" s="414" t="s">
        <v>49</v>
      </c>
      <c r="B99" s="426"/>
      <c r="C99" s="41"/>
      <c r="D99" s="281"/>
      <c r="E99" s="41"/>
      <c r="F99" s="281"/>
      <c r="G99" s="41"/>
      <c r="H99" s="41"/>
      <c r="I99" s="41"/>
      <c r="J99" s="281"/>
      <c r="K99" s="41"/>
      <c r="L99" s="41"/>
      <c r="M99" s="41"/>
      <c r="N99" s="281"/>
      <c r="O99" s="41"/>
      <c r="P99" s="41"/>
      <c r="Q99" s="41"/>
      <c r="R99" s="281"/>
      <c r="S99" s="41"/>
      <c r="T99" s="41"/>
      <c r="U99" s="41"/>
      <c r="V99" s="41"/>
      <c r="W99" s="281"/>
      <c r="X99" s="281"/>
      <c r="Y99" s="41"/>
      <c r="Z99" s="281"/>
      <c r="AA99" s="41"/>
      <c r="AB99" s="41"/>
    </row>
    <row r="100" spans="1:28" x14ac:dyDescent="0.25">
      <c r="A100" s="415"/>
      <c r="B100" s="426"/>
      <c r="C100" s="41"/>
      <c r="D100" s="281"/>
      <c r="E100" s="41"/>
      <c r="F100" s="281"/>
      <c r="G100" s="41"/>
      <c r="H100" s="41"/>
      <c r="I100" s="41"/>
      <c r="J100" s="281"/>
      <c r="K100" s="41"/>
      <c r="L100" s="41"/>
      <c r="M100" s="41"/>
      <c r="N100" s="281"/>
      <c r="O100" s="41"/>
      <c r="P100" s="41"/>
      <c r="Q100" s="41"/>
      <c r="R100" s="281"/>
      <c r="S100" s="41"/>
      <c r="T100" s="41"/>
      <c r="U100" s="41"/>
      <c r="V100" s="41"/>
      <c r="W100" s="281"/>
      <c r="X100" s="281"/>
      <c r="Y100" s="41"/>
      <c r="Z100" s="281"/>
      <c r="AA100" s="41"/>
      <c r="AB100" s="41"/>
    </row>
    <row r="101" spans="1:28" x14ac:dyDescent="0.25">
      <c r="A101" s="415"/>
      <c r="B101" s="426"/>
      <c r="C101" s="41"/>
      <c r="D101" s="281"/>
      <c r="E101" s="41"/>
      <c r="F101" s="281"/>
      <c r="G101" s="41"/>
      <c r="H101" s="41"/>
      <c r="I101" s="41"/>
      <c r="J101" s="281"/>
      <c r="K101" s="41"/>
      <c r="L101" s="41"/>
      <c r="M101" s="41"/>
      <c r="N101" s="281"/>
      <c r="O101" s="41"/>
      <c r="P101" s="41"/>
      <c r="Q101" s="41"/>
      <c r="R101" s="281"/>
      <c r="S101" s="41"/>
      <c r="T101" s="41"/>
      <c r="U101" s="41"/>
      <c r="V101" s="41"/>
      <c r="W101" s="281"/>
      <c r="X101" s="281"/>
      <c r="Y101" s="41"/>
      <c r="Z101" s="281"/>
      <c r="AA101" s="41"/>
      <c r="AB101" s="41"/>
    </row>
    <row r="102" spans="1:28" ht="16.5" thickBot="1" x14ac:dyDescent="0.3">
      <c r="A102" s="416"/>
      <c r="B102" s="427"/>
      <c r="C102" s="282"/>
      <c r="D102" s="283"/>
      <c r="E102" s="282"/>
      <c r="F102" s="283"/>
      <c r="G102" s="282"/>
      <c r="H102" s="282"/>
      <c r="I102" s="282"/>
      <c r="J102" s="283"/>
      <c r="K102" s="282"/>
      <c r="L102" s="282"/>
      <c r="M102" s="282"/>
      <c r="N102" s="283"/>
      <c r="O102" s="282"/>
      <c r="P102" s="282"/>
      <c r="Q102" s="282"/>
      <c r="R102" s="283"/>
      <c r="S102" s="282"/>
      <c r="T102" s="282"/>
      <c r="U102" s="282"/>
      <c r="V102" s="282"/>
      <c r="W102" s="283"/>
      <c r="X102" s="283"/>
      <c r="Y102" s="282"/>
      <c r="Z102" s="283"/>
      <c r="AA102" s="282"/>
      <c r="AB102" s="282"/>
    </row>
    <row r="103" spans="1:28" x14ac:dyDescent="0.25">
      <c r="A103" s="417" t="s">
        <v>50</v>
      </c>
      <c r="B103" s="426"/>
      <c r="C103" s="41"/>
      <c r="D103" s="281"/>
      <c r="E103" s="41"/>
      <c r="F103" s="281"/>
      <c r="G103" s="41"/>
      <c r="H103" s="41"/>
      <c r="I103" s="41"/>
      <c r="J103" s="281"/>
      <c r="K103" s="41"/>
      <c r="L103" s="41"/>
      <c r="M103" s="41"/>
      <c r="N103" s="281"/>
      <c r="O103" s="41"/>
      <c r="P103" s="41"/>
      <c r="Q103" s="41"/>
      <c r="R103" s="281"/>
      <c r="S103" s="41"/>
      <c r="T103" s="41"/>
      <c r="U103" s="41"/>
      <c r="V103" s="41"/>
      <c r="W103" s="281"/>
      <c r="X103" s="281"/>
      <c r="Y103" s="41"/>
      <c r="Z103" s="281"/>
      <c r="AA103" s="41"/>
      <c r="AB103" s="41"/>
    </row>
    <row r="104" spans="1:28" x14ac:dyDescent="0.25">
      <c r="A104" s="418"/>
      <c r="B104" s="426"/>
      <c r="C104" s="41"/>
      <c r="D104" s="281"/>
      <c r="E104" s="41"/>
      <c r="F104" s="281"/>
      <c r="G104" s="41"/>
      <c r="H104" s="41"/>
      <c r="I104" s="41"/>
      <c r="J104" s="281"/>
      <c r="K104" s="41"/>
      <c r="L104" s="41"/>
      <c r="M104" s="41"/>
      <c r="N104" s="281"/>
      <c r="O104" s="41"/>
      <c r="P104" s="41"/>
      <c r="Q104" s="41"/>
      <c r="R104" s="281"/>
      <c r="S104" s="41"/>
      <c r="T104" s="41"/>
      <c r="U104" s="41"/>
      <c r="V104" s="41"/>
      <c r="W104" s="281"/>
      <c r="X104" s="281"/>
      <c r="Y104" s="41"/>
      <c r="Z104" s="281"/>
      <c r="AA104" s="41"/>
      <c r="AB104" s="41"/>
    </row>
    <row r="105" spans="1:28" x14ac:dyDescent="0.25">
      <c r="A105" s="418"/>
      <c r="B105" s="426"/>
      <c r="C105" s="41"/>
      <c r="D105" s="281"/>
      <c r="E105" s="41"/>
      <c r="F105" s="281"/>
      <c r="G105" s="41"/>
      <c r="H105" s="41"/>
      <c r="I105" s="41"/>
      <c r="J105" s="281"/>
      <c r="K105" s="41"/>
      <c r="L105" s="41"/>
      <c r="M105" s="41"/>
      <c r="N105" s="281"/>
      <c r="O105" s="41"/>
      <c r="P105" s="41"/>
      <c r="Q105" s="41"/>
      <c r="R105" s="281"/>
      <c r="S105" s="41"/>
      <c r="T105" s="41"/>
      <c r="U105" s="41"/>
      <c r="V105" s="41"/>
      <c r="W105" s="281"/>
      <c r="X105" s="281"/>
      <c r="Y105" s="41"/>
      <c r="Z105" s="281"/>
      <c r="AA105" s="41"/>
      <c r="AB105" s="41"/>
    </row>
    <row r="106" spans="1:28" ht="16.5" thickBot="1" x14ac:dyDescent="0.3">
      <c r="A106" s="419"/>
      <c r="B106" s="427"/>
      <c r="C106" s="282"/>
      <c r="D106" s="283"/>
      <c r="E106" s="282"/>
      <c r="F106" s="283"/>
      <c r="G106" s="282"/>
      <c r="H106" s="282"/>
      <c r="I106" s="282"/>
      <c r="J106" s="283"/>
      <c r="K106" s="282"/>
      <c r="L106" s="282"/>
      <c r="M106" s="282"/>
      <c r="N106" s="283"/>
      <c r="O106" s="282"/>
      <c r="P106" s="282"/>
      <c r="Q106" s="282"/>
      <c r="R106" s="283"/>
      <c r="S106" s="282"/>
      <c r="T106" s="282"/>
      <c r="U106" s="282"/>
      <c r="V106" s="282"/>
      <c r="W106" s="283"/>
      <c r="X106" s="283"/>
      <c r="Y106" s="282"/>
      <c r="Z106" s="283"/>
      <c r="AA106" s="282"/>
      <c r="AB106" s="282"/>
    </row>
    <row r="107" spans="1:28" x14ac:dyDescent="0.25">
      <c r="A107" s="420" t="s">
        <v>51</v>
      </c>
      <c r="B107" s="426"/>
      <c r="C107" s="41"/>
      <c r="D107" s="281"/>
      <c r="E107" s="41"/>
      <c r="F107" s="281"/>
      <c r="G107" s="41"/>
      <c r="H107" s="41"/>
      <c r="I107" s="41"/>
      <c r="J107" s="281"/>
      <c r="K107" s="41"/>
      <c r="L107" s="41"/>
      <c r="M107" s="41"/>
      <c r="N107" s="281"/>
      <c r="O107" s="41"/>
      <c r="P107" s="41"/>
      <c r="Q107" s="41"/>
      <c r="R107" s="281"/>
      <c r="S107" s="41"/>
      <c r="T107" s="41"/>
      <c r="U107" s="41"/>
      <c r="V107" s="41"/>
      <c r="W107" s="281"/>
      <c r="X107" s="281"/>
      <c r="Y107" s="41"/>
      <c r="Z107" s="281"/>
      <c r="AA107" s="41"/>
      <c r="AB107" s="41"/>
    </row>
    <row r="108" spans="1:28" x14ac:dyDescent="0.25">
      <c r="A108" s="421"/>
      <c r="B108" s="426"/>
      <c r="C108" s="41"/>
      <c r="D108" s="281"/>
      <c r="E108" s="41"/>
      <c r="F108" s="281"/>
      <c r="G108" s="41"/>
      <c r="H108" s="41"/>
      <c r="I108" s="41"/>
      <c r="J108" s="281"/>
      <c r="K108" s="41"/>
      <c r="L108" s="41"/>
      <c r="M108" s="41"/>
      <c r="N108" s="281"/>
      <c r="O108" s="41"/>
      <c r="P108" s="41"/>
      <c r="Q108" s="41"/>
      <c r="R108" s="281"/>
      <c r="S108" s="41"/>
      <c r="T108" s="41"/>
      <c r="U108" s="41"/>
      <c r="V108" s="41"/>
      <c r="W108" s="281"/>
      <c r="X108" s="281"/>
      <c r="Y108" s="41"/>
      <c r="Z108" s="281"/>
      <c r="AA108" s="41"/>
      <c r="AB108" s="41"/>
    </row>
    <row r="109" spans="1:28" x14ac:dyDescent="0.25">
      <c r="A109" s="421"/>
      <c r="B109" s="426"/>
      <c r="C109" s="41"/>
      <c r="D109" s="281"/>
      <c r="E109" s="41"/>
      <c r="F109" s="281"/>
      <c r="G109" s="41"/>
      <c r="H109" s="41"/>
      <c r="I109" s="41"/>
      <c r="J109" s="281"/>
      <c r="K109" s="41"/>
      <c r="L109" s="41"/>
      <c r="M109" s="41"/>
      <c r="N109" s="281"/>
      <c r="O109" s="41"/>
      <c r="P109" s="41"/>
      <c r="Q109" s="41"/>
      <c r="R109" s="281"/>
      <c r="S109" s="41"/>
      <c r="T109" s="41"/>
      <c r="U109" s="41"/>
      <c r="V109" s="41"/>
      <c r="W109" s="281"/>
      <c r="X109" s="281"/>
      <c r="Y109" s="41"/>
      <c r="Z109" s="281"/>
      <c r="AA109" s="41"/>
      <c r="AB109" s="41"/>
    </row>
    <row r="110" spans="1:28" ht="16.5" thickBot="1" x14ac:dyDescent="0.3">
      <c r="A110" s="422"/>
      <c r="B110" s="427"/>
      <c r="C110" s="282"/>
      <c r="D110" s="283"/>
      <c r="E110" s="282"/>
      <c r="F110" s="283"/>
      <c r="G110" s="282"/>
      <c r="H110" s="282"/>
      <c r="I110" s="282"/>
      <c r="J110" s="283"/>
      <c r="K110" s="282"/>
      <c r="L110" s="282"/>
      <c r="M110" s="282"/>
      <c r="N110" s="283"/>
      <c r="O110" s="282"/>
      <c r="P110" s="282"/>
      <c r="Q110" s="282"/>
      <c r="R110" s="283"/>
      <c r="S110" s="282"/>
      <c r="T110" s="282"/>
      <c r="U110" s="282"/>
      <c r="V110" s="282"/>
      <c r="W110" s="283"/>
      <c r="X110" s="283"/>
      <c r="Y110" s="282"/>
      <c r="Z110" s="283"/>
      <c r="AA110" s="282"/>
      <c r="AB110" s="282"/>
    </row>
    <row r="111" spans="1:28" x14ac:dyDescent="0.25">
      <c r="A111" s="423" t="s">
        <v>52</v>
      </c>
      <c r="B111" s="426"/>
      <c r="C111" s="41"/>
      <c r="D111" s="281"/>
      <c r="E111" s="41"/>
      <c r="F111" s="281"/>
      <c r="G111" s="41"/>
      <c r="H111" s="41"/>
      <c r="I111" s="41"/>
      <c r="J111" s="281"/>
      <c r="K111" s="41"/>
      <c r="L111" s="41"/>
      <c r="M111" s="41"/>
      <c r="N111" s="281"/>
      <c r="O111" s="41"/>
      <c r="P111" s="41"/>
      <c r="Q111" s="41"/>
      <c r="R111" s="281"/>
      <c r="S111" s="41"/>
      <c r="T111" s="41"/>
      <c r="U111" s="41"/>
      <c r="V111" s="41"/>
      <c r="W111" s="281"/>
      <c r="X111" s="281"/>
      <c r="Y111" s="41"/>
      <c r="Z111" s="281"/>
      <c r="AA111" s="41"/>
      <c r="AB111" s="41"/>
    </row>
    <row r="112" spans="1:28" x14ac:dyDescent="0.25">
      <c r="A112" s="424"/>
      <c r="B112" s="426"/>
      <c r="C112" s="41"/>
      <c r="D112" s="281"/>
      <c r="E112" s="41"/>
      <c r="F112" s="281"/>
      <c r="G112" s="41"/>
      <c r="H112" s="41"/>
      <c r="I112" s="41"/>
      <c r="J112" s="281"/>
      <c r="K112" s="41"/>
      <c r="L112" s="41"/>
      <c r="M112" s="41"/>
      <c r="N112" s="281"/>
      <c r="O112" s="41"/>
      <c r="P112" s="41"/>
      <c r="Q112" s="41"/>
      <c r="R112" s="281"/>
      <c r="S112" s="41"/>
      <c r="T112" s="41"/>
      <c r="U112" s="41"/>
      <c r="V112" s="41"/>
      <c r="W112" s="281"/>
      <c r="X112" s="281"/>
      <c r="Y112" s="41"/>
      <c r="Z112" s="281"/>
      <c r="AA112" s="41"/>
      <c r="AB112" s="41"/>
    </row>
    <row r="113" spans="1:28" x14ac:dyDescent="0.25">
      <c r="A113" s="424"/>
      <c r="B113" s="426"/>
      <c r="C113" s="41"/>
      <c r="D113" s="281"/>
      <c r="E113" s="41"/>
      <c r="F113" s="281"/>
      <c r="G113" s="41"/>
      <c r="H113" s="41"/>
      <c r="I113" s="41"/>
      <c r="J113" s="281"/>
      <c r="K113" s="41"/>
      <c r="L113" s="41"/>
      <c r="M113" s="41"/>
      <c r="N113" s="281"/>
      <c r="O113" s="41"/>
      <c r="P113" s="41"/>
      <c r="Q113" s="41"/>
      <c r="R113" s="281"/>
      <c r="S113" s="41"/>
      <c r="T113" s="41"/>
      <c r="U113" s="41"/>
      <c r="V113" s="41"/>
      <c r="W113" s="281"/>
      <c r="X113" s="281"/>
      <c r="Y113" s="41"/>
      <c r="Z113" s="281"/>
      <c r="AA113" s="41"/>
      <c r="AB113" s="41"/>
    </row>
    <row r="114" spans="1:28" ht="16.5" thickBot="1" x14ac:dyDescent="0.3">
      <c r="A114" s="425"/>
      <c r="B114" s="427"/>
      <c r="C114" s="282"/>
      <c r="D114" s="283"/>
      <c r="E114" s="282"/>
      <c r="F114" s="283"/>
      <c r="G114" s="282"/>
      <c r="H114" s="282"/>
      <c r="I114" s="282"/>
      <c r="J114" s="283"/>
      <c r="K114" s="282"/>
      <c r="L114" s="282"/>
      <c r="M114" s="282"/>
      <c r="N114" s="283"/>
      <c r="O114" s="282"/>
      <c r="P114" s="282"/>
      <c r="Q114" s="282"/>
      <c r="R114" s="283"/>
      <c r="S114" s="282"/>
      <c r="T114" s="282"/>
      <c r="U114" s="282"/>
      <c r="V114" s="282"/>
      <c r="W114" s="283"/>
      <c r="X114" s="283"/>
      <c r="Y114" s="282"/>
      <c r="Z114" s="283"/>
      <c r="AA114" s="282"/>
      <c r="AB114" s="282"/>
    </row>
    <row r="115" spans="1:28" x14ac:dyDescent="0.25">
      <c r="A115" s="405" t="s">
        <v>53</v>
      </c>
      <c r="B115" s="426"/>
      <c r="C115" s="41"/>
      <c r="D115" s="281"/>
      <c r="E115" s="41"/>
      <c r="F115" s="281"/>
      <c r="G115" s="41"/>
      <c r="H115" s="41"/>
      <c r="I115" s="41"/>
      <c r="J115" s="281"/>
      <c r="K115" s="41"/>
      <c r="L115" s="41"/>
      <c r="M115" s="41"/>
      <c r="N115" s="281"/>
      <c r="O115" s="41"/>
      <c r="P115" s="41"/>
      <c r="Q115" s="41"/>
      <c r="R115" s="281"/>
      <c r="S115" s="41"/>
      <c r="T115" s="41"/>
      <c r="U115" s="41"/>
      <c r="V115" s="41"/>
      <c r="W115" s="281"/>
      <c r="X115" s="281"/>
      <c r="Y115" s="41"/>
      <c r="Z115" s="281"/>
      <c r="AA115" s="41"/>
      <c r="AB115" s="41"/>
    </row>
    <row r="116" spans="1:28" x14ac:dyDescent="0.25">
      <c r="A116" s="406"/>
      <c r="B116" s="426"/>
      <c r="C116" s="41"/>
      <c r="D116" s="281"/>
      <c r="E116" s="41"/>
      <c r="F116" s="281"/>
      <c r="G116" s="41"/>
      <c r="H116" s="41"/>
      <c r="I116" s="41"/>
      <c r="J116" s="281"/>
      <c r="K116" s="41"/>
      <c r="L116" s="41"/>
      <c r="M116" s="41"/>
      <c r="N116" s="281"/>
      <c r="O116" s="41"/>
      <c r="P116" s="41"/>
      <c r="Q116" s="41"/>
      <c r="R116" s="281"/>
      <c r="S116" s="41"/>
      <c r="T116" s="41"/>
      <c r="U116" s="41"/>
      <c r="V116" s="41"/>
      <c r="W116" s="281"/>
      <c r="X116" s="281"/>
      <c r="Y116" s="41"/>
      <c r="Z116" s="281"/>
      <c r="AA116" s="41"/>
      <c r="AB116" s="41"/>
    </row>
    <row r="117" spans="1:28" x14ac:dyDescent="0.25">
      <c r="A117" s="406"/>
      <c r="B117" s="426"/>
      <c r="C117" s="41"/>
      <c r="D117" s="281"/>
      <c r="E117" s="41"/>
      <c r="F117" s="281"/>
      <c r="G117" s="41"/>
      <c r="H117" s="41"/>
      <c r="I117" s="41"/>
      <c r="J117" s="281"/>
      <c r="K117" s="41"/>
      <c r="L117" s="41"/>
      <c r="M117" s="41"/>
      <c r="N117" s="281"/>
      <c r="O117" s="41"/>
      <c r="P117" s="41"/>
      <c r="Q117" s="41"/>
      <c r="R117" s="281"/>
      <c r="S117" s="41"/>
      <c r="T117" s="41"/>
      <c r="U117" s="41"/>
      <c r="V117" s="41"/>
      <c r="W117" s="281"/>
      <c r="X117" s="281"/>
      <c r="Y117" s="41"/>
      <c r="Z117" s="281"/>
      <c r="AA117" s="41"/>
      <c r="AB117" s="41"/>
    </row>
    <row r="118" spans="1:28" ht="16.5" thickBot="1" x14ac:dyDescent="0.3">
      <c r="A118" s="407"/>
      <c r="B118" s="427"/>
      <c r="C118" s="282"/>
      <c r="D118" s="283"/>
      <c r="E118" s="282"/>
      <c r="F118" s="283"/>
      <c r="G118" s="282"/>
      <c r="H118" s="282"/>
      <c r="I118" s="282"/>
      <c r="J118" s="283"/>
      <c r="K118" s="282"/>
      <c r="L118" s="282"/>
      <c r="M118" s="282"/>
      <c r="N118" s="283"/>
      <c r="O118" s="282"/>
      <c r="P118" s="282"/>
      <c r="Q118" s="282"/>
      <c r="R118" s="283"/>
      <c r="S118" s="282"/>
      <c r="T118" s="282"/>
      <c r="U118" s="282"/>
      <c r="V118" s="282"/>
      <c r="W118" s="283"/>
      <c r="X118" s="283"/>
      <c r="Y118" s="282"/>
      <c r="Z118" s="283"/>
      <c r="AA118" s="282"/>
      <c r="AB118" s="282"/>
    </row>
    <row r="119" spans="1:28" x14ac:dyDescent="0.25">
      <c r="A119" s="408" t="s">
        <v>54</v>
      </c>
      <c r="B119" s="426"/>
      <c r="C119" s="41"/>
      <c r="D119" s="281"/>
      <c r="E119" s="41"/>
      <c r="F119" s="281"/>
      <c r="G119" s="41"/>
      <c r="H119" s="41"/>
      <c r="I119" s="41"/>
      <c r="J119" s="281"/>
      <c r="K119" s="41"/>
      <c r="L119" s="41"/>
      <c r="M119" s="41"/>
      <c r="N119" s="281"/>
      <c r="O119" s="41"/>
      <c r="P119" s="41"/>
      <c r="Q119" s="41"/>
      <c r="R119" s="281"/>
      <c r="S119" s="41"/>
      <c r="T119" s="41"/>
      <c r="U119" s="41"/>
      <c r="V119" s="41"/>
      <c r="W119" s="281"/>
      <c r="X119" s="281"/>
      <c r="Y119" s="41"/>
      <c r="Z119" s="281"/>
      <c r="AA119" s="41"/>
      <c r="AB119" s="41"/>
    </row>
    <row r="120" spans="1:28" x14ac:dyDescent="0.25">
      <c r="A120" s="409"/>
      <c r="B120" s="426"/>
      <c r="C120" s="41"/>
      <c r="D120" s="281"/>
      <c r="E120" s="41"/>
      <c r="F120" s="281"/>
      <c r="G120" s="41"/>
      <c r="H120" s="41"/>
      <c r="I120" s="41"/>
      <c r="J120" s="281"/>
      <c r="K120" s="41"/>
      <c r="L120" s="41"/>
      <c r="M120" s="41"/>
      <c r="N120" s="281"/>
      <c r="O120" s="41"/>
      <c r="P120" s="41"/>
      <c r="Q120" s="41"/>
      <c r="R120" s="281"/>
      <c r="S120" s="41"/>
      <c r="T120" s="41"/>
      <c r="U120" s="41"/>
      <c r="V120" s="41"/>
      <c r="W120" s="281"/>
      <c r="X120" s="281"/>
      <c r="Y120" s="41"/>
      <c r="Z120" s="281"/>
      <c r="AA120" s="41"/>
      <c r="AB120" s="41"/>
    </row>
    <row r="121" spans="1:28" x14ac:dyDescent="0.25">
      <c r="A121" s="409"/>
      <c r="B121" s="426"/>
      <c r="C121" s="41"/>
      <c r="D121" s="281"/>
      <c r="E121" s="41"/>
      <c r="F121" s="281"/>
      <c r="G121" s="41"/>
      <c r="H121" s="41"/>
      <c r="I121" s="41"/>
      <c r="J121" s="281"/>
      <c r="K121" s="41"/>
      <c r="L121" s="41"/>
      <c r="M121" s="41"/>
      <c r="N121" s="281"/>
      <c r="O121" s="41"/>
      <c r="P121" s="41"/>
      <c r="Q121" s="41"/>
      <c r="R121" s="281"/>
      <c r="S121" s="41"/>
      <c r="T121" s="41"/>
      <c r="U121" s="41"/>
      <c r="V121" s="41"/>
      <c r="W121" s="281"/>
      <c r="X121" s="281"/>
      <c r="Y121" s="41"/>
      <c r="Z121" s="281"/>
      <c r="AA121" s="41"/>
      <c r="AB121" s="41"/>
    </row>
    <row r="122" spans="1:28" ht="16.5" thickBot="1" x14ac:dyDescent="0.3">
      <c r="A122" s="410"/>
      <c r="B122" s="427"/>
      <c r="C122" s="282"/>
      <c r="D122" s="283"/>
      <c r="E122" s="282"/>
      <c r="F122" s="283"/>
      <c r="G122" s="282"/>
      <c r="H122" s="282"/>
      <c r="I122" s="282"/>
      <c r="J122" s="283"/>
      <c r="K122" s="282"/>
      <c r="L122" s="282"/>
      <c r="M122" s="282"/>
      <c r="N122" s="283"/>
      <c r="O122" s="282"/>
      <c r="P122" s="282"/>
      <c r="Q122" s="282"/>
      <c r="R122" s="283"/>
      <c r="S122" s="282"/>
      <c r="T122" s="282"/>
      <c r="U122" s="282"/>
      <c r="V122" s="282"/>
      <c r="W122" s="283"/>
      <c r="X122" s="283"/>
      <c r="Y122" s="282"/>
      <c r="Z122" s="283"/>
      <c r="AA122" s="282"/>
      <c r="AB122" s="282"/>
    </row>
    <row r="123" spans="1:28" x14ac:dyDescent="0.25">
      <c r="A123" s="411" t="s">
        <v>55</v>
      </c>
      <c r="B123" s="426"/>
      <c r="C123" s="41"/>
      <c r="D123" s="281"/>
      <c r="E123" s="41"/>
      <c r="F123" s="281"/>
      <c r="G123" s="41"/>
      <c r="H123" s="41"/>
      <c r="I123" s="41"/>
      <c r="J123" s="281"/>
      <c r="K123" s="41"/>
      <c r="L123" s="41"/>
      <c r="M123" s="41"/>
      <c r="N123" s="281"/>
      <c r="O123" s="41"/>
      <c r="P123" s="41"/>
      <c r="Q123" s="41"/>
      <c r="R123" s="281"/>
      <c r="S123" s="41"/>
      <c r="T123" s="41"/>
      <c r="U123" s="41"/>
      <c r="V123" s="41"/>
      <c r="W123" s="281"/>
      <c r="X123" s="281"/>
      <c r="Y123" s="41"/>
      <c r="Z123" s="281"/>
      <c r="AA123" s="41"/>
      <c r="AB123" s="41"/>
    </row>
    <row r="124" spans="1:28" x14ac:dyDescent="0.25">
      <c r="A124" s="412"/>
      <c r="B124" s="426"/>
      <c r="C124" s="41"/>
      <c r="D124" s="281"/>
      <c r="E124" s="41"/>
      <c r="F124" s="281"/>
      <c r="G124" s="41"/>
      <c r="H124" s="41"/>
      <c r="I124" s="41"/>
      <c r="J124" s="281"/>
      <c r="K124" s="41"/>
      <c r="L124" s="41"/>
      <c r="M124" s="41"/>
      <c r="N124" s="281"/>
      <c r="O124" s="41"/>
      <c r="P124" s="41"/>
      <c r="Q124" s="41"/>
      <c r="R124" s="281"/>
      <c r="S124" s="41"/>
      <c r="T124" s="41"/>
      <c r="U124" s="41"/>
      <c r="V124" s="41"/>
      <c r="W124" s="281"/>
      <c r="X124" s="281"/>
      <c r="Y124" s="41"/>
      <c r="Z124" s="281"/>
      <c r="AA124" s="41"/>
      <c r="AB124" s="41"/>
    </row>
    <row r="125" spans="1:28" x14ac:dyDescent="0.25">
      <c r="A125" s="412"/>
      <c r="B125" s="426"/>
      <c r="C125" s="41"/>
      <c r="D125" s="281"/>
      <c r="E125" s="41"/>
      <c r="F125" s="281"/>
      <c r="G125" s="41"/>
      <c r="H125" s="41"/>
      <c r="I125" s="41"/>
      <c r="J125" s="281"/>
      <c r="K125" s="41"/>
      <c r="L125" s="41"/>
      <c r="M125" s="41"/>
      <c r="N125" s="281"/>
      <c r="O125" s="41"/>
      <c r="P125" s="41"/>
      <c r="Q125" s="41"/>
      <c r="R125" s="281"/>
      <c r="S125" s="41"/>
      <c r="T125" s="41"/>
      <c r="U125" s="41"/>
      <c r="V125" s="41"/>
      <c r="W125" s="281"/>
      <c r="X125" s="281"/>
      <c r="Y125" s="41"/>
      <c r="Z125" s="281"/>
      <c r="AA125" s="41"/>
      <c r="AB125" s="41"/>
    </row>
    <row r="126" spans="1:28" ht="16.5" thickBot="1" x14ac:dyDescent="0.3">
      <c r="A126" s="413"/>
      <c r="B126" s="427"/>
      <c r="C126" s="282"/>
      <c r="D126" s="283"/>
      <c r="E126" s="282"/>
      <c r="F126" s="283"/>
      <c r="G126" s="282"/>
      <c r="H126" s="282"/>
      <c r="I126" s="282"/>
      <c r="J126" s="283"/>
      <c r="K126" s="282"/>
      <c r="L126" s="282"/>
      <c r="M126" s="282"/>
      <c r="N126" s="283"/>
      <c r="O126" s="282"/>
      <c r="P126" s="282"/>
      <c r="Q126" s="282"/>
      <c r="R126" s="283"/>
      <c r="S126" s="282"/>
      <c r="T126" s="282"/>
      <c r="U126" s="282"/>
      <c r="V126" s="282"/>
      <c r="W126" s="283"/>
      <c r="X126" s="283"/>
      <c r="Y126" s="282"/>
      <c r="Z126" s="283"/>
      <c r="AA126" s="282"/>
      <c r="AB126" s="282"/>
    </row>
    <row r="127" spans="1:28" x14ac:dyDescent="0.25">
      <c r="A127" s="402" t="s">
        <v>56</v>
      </c>
      <c r="B127" s="426"/>
      <c r="C127" s="41"/>
      <c r="D127" s="281"/>
      <c r="E127" s="41"/>
      <c r="F127" s="281"/>
      <c r="G127" s="41"/>
      <c r="H127" s="41"/>
      <c r="I127" s="41"/>
      <c r="J127" s="281"/>
      <c r="K127" s="41"/>
      <c r="L127" s="41"/>
      <c r="M127" s="41"/>
      <c r="N127" s="281"/>
      <c r="O127" s="41"/>
      <c r="P127" s="41"/>
      <c r="Q127" s="41"/>
      <c r="R127" s="281"/>
      <c r="S127" s="41"/>
      <c r="T127" s="41"/>
      <c r="U127" s="41"/>
      <c r="V127" s="41"/>
      <c r="W127" s="281"/>
      <c r="X127" s="281"/>
      <c r="Y127" s="41"/>
      <c r="Z127" s="281"/>
      <c r="AA127" s="41"/>
      <c r="AB127" s="41"/>
    </row>
    <row r="128" spans="1:28" x14ac:dyDescent="0.25">
      <c r="A128" s="403"/>
      <c r="B128" s="426"/>
      <c r="C128" s="41"/>
      <c r="D128" s="281"/>
      <c r="E128" s="41"/>
      <c r="F128" s="281"/>
      <c r="G128" s="41"/>
      <c r="H128" s="41"/>
      <c r="I128" s="41"/>
      <c r="J128" s="281"/>
      <c r="K128" s="41"/>
      <c r="L128" s="41"/>
      <c r="M128" s="41"/>
      <c r="N128" s="281"/>
      <c r="O128" s="41"/>
      <c r="P128" s="41"/>
      <c r="Q128" s="41"/>
      <c r="R128" s="281"/>
      <c r="S128" s="41"/>
      <c r="T128" s="41"/>
      <c r="U128" s="41"/>
      <c r="V128" s="41"/>
      <c r="W128" s="281"/>
      <c r="X128" s="281"/>
      <c r="Y128" s="41"/>
      <c r="Z128" s="281"/>
      <c r="AA128" s="41"/>
      <c r="AB128" s="41"/>
    </row>
    <row r="129" spans="1:28" x14ac:dyDescent="0.25">
      <c r="A129" s="403"/>
      <c r="B129" s="426"/>
      <c r="C129" s="41"/>
      <c r="D129" s="281"/>
      <c r="E129" s="41"/>
      <c r="F129" s="281"/>
      <c r="G129" s="41"/>
      <c r="H129" s="41"/>
      <c r="I129" s="41"/>
      <c r="J129" s="281"/>
      <c r="K129" s="41"/>
      <c r="L129" s="41"/>
      <c r="M129" s="41"/>
      <c r="N129" s="281"/>
      <c r="O129" s="41"/>
      <c r="P129" s="41"/>
      <c r="Q129" s="41"/>
      <c r="R129" s="281"/>
      <c r="S129" s="41"/>
      <c r="T129" s="41"/>
      <c r="U129" s="41"/>
      <c r="V129" s="41"/>
      <c r="W129" s="281"/>
      <c r="X129" s="281"/>
      <c r="Y129" s="41"/>
      <c r="Z129" s="281"/>
      <c r="AA129" s="41"/>
      <c r="AB129" s="41"/>
    </row>
    <row r="130" spans="1:28" ht="16.5" thickBot="1" x14ac:dyDescent="0.3">
      <c r="A130" s="404"/>
      <c r="B130" s="427"/>
      <c r="C130" s="282"/>
      <c r="D130" s="283"/>
      <c r="E130" s="282"/>
      <c r="F130" s="283"/>
      <c r="G130" s="282"/>
      <c r="H130" s="282"/>
      <c r="I130" s="282"/>
      <c r="J130" s="283"/>
      <c r="K130" s="282"/>
      <c r="L130" s="282"/>
      <c r="M130" s="282"/>
      <c r="N130" s="283"/>
      <c r="O130" s="282"/>
      <c r="P130" s="282"/>
      <c r="Q130" s="282"/>
      <c r="R130" s="283"/>
      <c r="S130" s="282"/>
      <c r="T130" s="282"/>
      <c r="U130" s="282"/>
      <c r="V130" s="282"/>
      <c r="W130" s="283"/>
      <c r="X130" s="283"/>
      <c r="Y130" s="282"/>
      <c r="Z130" s="283"/>
      <c r="AA130" s="282"/>
      <c r="AB130" s="282"/>
    </row>
  </sheetData>
  <sheetProtection algorithmName="SHA-512" hashValue="SfyI3NY9GMbAiYT3v0ejq0P2U6e0c6bCML9MGsFkHto/AHjjlx/kz4D3lZLLB4fZ7+Uin29zfApkMDY6Lh4AQQ==" saltValue="ZqWo7eTT2jWXxs6FugaAMg==" spinCount="100000" sheet="1" objects="1" scenarios="1"/>
  <mergeCells count="72">
    <mergeCell ref="B15:B18"/>
    <mergeCell ref="C1:D1"/>
    <mergeCell ref="E1:F1"/>
    <mergeCell ref="G1:J1"/>
    <mergeCell ref="K1:N1"/>
    <mergeCell ref="Y1:Z1"/>
    <mergeCell ref="AA1:AB1"/>
    <mergeCell ref="B3:B6"/>
    <mergeCell ref="B7:B10"/>
    <mergeCell ref="B11:B14"/>
    <mergeCell ref="O1:R1"/>
    <mergeCell ref="S1:W1"/>
    <mergeCell ref="B63:B66"/>
    <mergeCell ref="B19:B22"/>
    <mergeCell ref="B23:B26"/>
    <mergeCell ref="B27:B30"/>
    <mergeCell ref="B31:B34"/>
    <mergeCell ref="B35:B38"/>
    <mergeCell ref="B39:B42"/>
    <mergeCell ref="B123:B126"/>
    <mergeCell ref="B127:B130"/>
    <mergeCell ref="B91:B94"/>
    <mergeCell ref="B95:B98"/>
    <mergeCell ref="B99:B102"/>
    <mergeCell ref="B103:B106"/>
    <mergeCell ref="B107:B110"/>
    <mergeCell ref="B111:B114"/>
    <mergeCell ref="A23:A26"/>
    <mergeCell ref="A27:A30"/>
    <mergeCell ref="A31:A34"/>
    <mergeCell ref="B115:B118"/>
    <mergeCell ref="B119:B122"/>
    <mergeCell ref="B67:B70"/>
    <mergeCell ref="B71:B74"/>
    <mergeCell ref="B75:B78"/>
    <mergeCell ref="B79:B82"/>
    <mergeCell ref="B83:B86"/>
    <mergeCell ref="B87:B90"/>
    <mergeCell ref="B43:B46"/>
    <mergeCell ref="B47:B50"/>
    <mergeCell ref="B51:B54"/>
    <mergeCell ref="B55:B58"/>
    <mergeCell ref="B59:B62"/>
    <mergeCell ref="A3:A6"/>
    <mergeCell ref="A7:A10"/>
    <mergeCell ref="A11:A14"/>
    <mergeCell ref="A15:A18"/>
    <mergeCell ref="A19:A22"/>
    <mergeCell ref="A79:A82"/>
    <mergeCell ref="A35:A38"/>
    <mergeCell ref="A39:A42"/>
    <mergeCell ref="A43:A46"/>
    <mergeCell ref="A47:A50"/>
    <mergeCell ref="A51:A54"/>
    <mergeCell ref="A55:A58"/>
    <mergeCell ref="A59:A62"/>
    <mergeCell ref="A63:A66"/>
    <mergeCell ref="A67:A70"/>
    <mergeCell ref="A71:A74"/>
    <mergeCell ref="A75:A78"/>
    <mergeCell ref="A127:A130"/>
    <mergeCell ref="A83:A86"/>
    <mergeCell ref="A87:A90"/>
    <mergeCell ref="A91:A94"/>
    <mergeCell ref="A95:A98"/>
    <mergeCell ref="A99:A102"/>
    <mergeCell ref="A103:A106"/>
    <mergeCell ref="A107:A110"/>
    <mergeCell ref="A111:A114"/>
    <mergeCell ref="A115:A118"/>
    <mergeCell ref="A119:A122"/>
    <mergeCell ref="A123:A1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340C-6644-42C3-8007-22BF7CF29D19}">
  <dimension ref="A1:AU130"/>
  <sheetViews>
    <sheetView zoomScale="140" zoomScaleNormal="140" workbookViewId="0">
      <pane xSplit="2" ySplit="2" topLeftCell="C3" activePane="bottomRight" state="frozen"/>
      <selection pane="topRight" activeCell="C1" sqref="C1"/>
      <selection pane="bottomLeft" activeCell="A3" sqref="A3"/>
      <selection pane="bottomRight" activeCell="K10" sqref="K10"/>
    </sheetView>
  </sheetViews>
  <sheetFormatPr defaultColWidth="0" defaultRowHeight="23.1" customHeight="1" zeroHeight="1" x14ac:dyDescent="0.25"/>
  <cols>
    <col min="1" max="1" width="6.125" bestFit="1" customWidth="1"/>
    <col min="2" max="2" width="15.875" customWidth="1"/>
    <col min="3" max="3" width="7.375" bestFit="1" customWidth="1"/>
    <col min="4" max="4" width="15.625" customWidth="1"/>
    <col min="5" max="5" width="19.625" bestFit="1" customWidth="1"/>
    <col min="6" max="6" width="7.375" bestFit="1" customWidth="1"/>
    <col min="7" max="7" width="15.125" bestFit="1" customWidth="1"/>
    <col min="8" max="8" width="20.5" bestFit="1" customWidth="1"/>
    <col min="9" max="9" width="7.375" bestFit="1" customWidth="1"/>
    <col min="10" max="13" width="15.625" customWidth="1"/>
    <col min="14" max="14" width="7.375" bestFit="1" customWidth="1"/>
    <col min="15" max="18" width="15.625" customWidth="1"/>
    <col min="19" max="19" width="7.375" bestFit="1" customWidth="1"/>
    <col min="20" max="22" width="15.625" customWidth="1"/>
    <col min="23" max="23" width="17.125" bestFit="1" customWidth="1"/>
    <col min="24" max="24" width="7.375" bestFit="1" customWidth="1"/>
    <col min="25" max="29" width="15.625" customWidth="1"/>
    <col min="30" max="30" width="7.625" bestFit="1" customWidth="1"/>
    <col min="31" max="31" width="15.625" customWidth="1"/>
    <col min="32" max="32" width="7.375" bestFit="1" customWidth="1"/>
    <col min="33" max="34" width="15.625" customWidth="1"/>
    <col min="35" max="35" width="7.375" bestFit="1" customWidth="1"/>
    <col min="36" max="37" width="15.625" customWidth="1"/>
    <col min="38" max="38" width="10.625" bestFit="1" customWidth="1"/>
    <col min="39" max="39" width="13.125" hidden="1" customWidth="1"/>
    <col min="40" max="40" width="14.5" hidden="1" customWidth="1"/>
    <col min="41" max="42" width="8.625" hidden="1" customWidth="1"/>
    <col min="43" max="47" width="8.625" hidden="1"/>
  </cols>
  <sheetData>
    <row r="1" spans="1:37" ht="15.6" customHeight="1" x14ac:dyDescent="0.25">
      <c r="C1" s="440" t="s">
        <v>57</v>
      </c>
      <c r="D1" s="436"/>
      <c r="E1" s="441"/>
      <c r="F1" s="442" t="s">
        <v>58</v>
      </c>
      <c r="G1" s="437"/>
      <c r="H1" s="443"/>
      <c r="I1" s="449" t="s">
        <v>59</v>
      </c>
      <c r="J1" s="438"/>
      <c r="K1" s="438"/>
      <c r="L1" s="438"/>
      <c r="M1" s="438"/>
      <c r="N1" s="450" t="s">
        <v>60</v>
      </c>
      <c r="O1" s="439"/>
      <c r="P1" s="439"/>
      <c r="Q1" s="439"/>
      <c r="R1" s="439"/>
      <c r="S1" s="451" t="s">
        <v>14</v>
      </c>
      <c r="T1" s="434"/>
      <c r="U1" s="434"/>
      <c r="V1" s="434"/>
      <c r="W1" s="434"/>
      <c r="X1" s="452" t="s">
        <v>15</v>
      </c>
      <c r="Y1" s="453"/>
      <c r="Z1" s="453"/>
      <c r="AA1" s="453"/>
      <c r="AB1" s="453"/>
      <c r="AC1" s="453"/>
      <c r="AD1" s="454" t="s">
        <v>61</v>
      </c>
      <c r="AE1" s="455"/>
      <c r="AF1" s="447" t="s">
        <v>17</v>
      </c>
      <c r="AG1" s="428"/>
      <c r="AH1" s="428"/>
      <c r="AI1" s="448" t="s">
        <v>18</v>
      </c>
      <c r="AJ1" s="429"/>
      <c r="AK1" s="429"/>
    </row>
    <row r="2" spans="1:37" ht="16.5" thickBot="1" x14ac:dyDescent="0.3">
      <c r="A2" s="43"/>
      <c r="B2" s="43" t="s">
        <v>19</v>
      </c>
      <c r="C2" s="209" t="s">
        <v>62</v>
      </c>
      <c r="D2" s="210" t="s">
        <v>20</v>
      </c>
      <c r="E2" s="211" t="s">
        <v>21</v>
      </c>
      <c r="F2" s="212" t="s">
        <v>62</v>
      </c>
      <c r="G2" s="213" t="s">
        <v>20</v>
      </c>
      <c r="H2" s="213" t="s">
        <v>21</v>
      </c>
      <c r="I2" s="214" t="s">
        <v>62</v>
      </c>
      <c r="J2" s="215" t="s">
        <v>20</v>
      </c>
      <c r="K2" s="215" t="s">
        <v>20</v>
      </c>
      <c r="L2" s="215" t="s">
        <v>20</v>
      </c>
      <c r="M2" s="215" t="s">
        <v>22</v>
      </c>
      <c r="N2" s="216" t="s">
        <v>62</v>
      </c>
      <c r="O2" s="217" t="s">
        <v>20</v>
      </c>
      <c r="P2" s="217" t="s">
        <v>20</v>
      </c>
      <c r="Q2" s="217" t="s">
        <v>20</v>
      </c>
      <c r="R2" s="217" t="s">
        <v>22</v>
      </c>
      <c r="S2" s="218" t="s">
        <v>62</v>
      </c>
      <c r="T2" s="219" t="s">
        <v>20</v>
      </c>
      <c r="U2" s="219" t="s">
        <v>20</v>
      </c>
      <c r="V2" s="219" t="s">
        <v>20</v>
      </c>
      <c r="W2" s="219" t="s">
        <v>23</v>
      </c>
      <c r="X2" s="220" t="s">
        <v>62</v>
      </c>
      <c r="Y2" s="221" t="s">
        <v>20</v>
      </c>
      <c r="Z2" s="221" t="s">
        <v>20</v>
      </c>
      <c r="AA2" s="221" t="s">
        <v>20</v>
      </c>
      <c r="AB2" s="221" t="s">
        <v>20</v>
      </c>
      <c r="AC2" s="221" t="s">
        <v>22</v>
      </c>
      <c r="AD2" s="222" t="s">
        <v>62</v>
      </c>
      <c r="AE2" s="223" t="s">
        <v>24</v>
      </c>
      <c r="AF2" s="224" t="s">
        <v>62</v>
      </c>
      <c r="AG2" s="225" t="s">
        <v>20</v>
      </c>
      <c r="AH2" s="225" t="s">
        <v>24</v>
      </c>
      <c r="AI2" s="226" t="s">
        <v>62</v>
      </c>
      <c r="AJ2" s="227" t="s">
        <v>20</v>
      </c>
      <c r="AK2" s="227" t="s">
        <v>24</v>
      </c>
    </row>
    <row r="3" spans="1:37" ht="15.75" x14ac:dyDescent="0.25">
      <c r="A3" s="414" t="s">
        <v>25</v>
      </c>
      <c r="B3" s="444" t="str">
        <f>IF('For State Reps'!$B3="","",'For State Reps'!$B3)</f>
        <v/>
      </c>
      <c r="C3" s="284" t="s">
        <v>63</v>
      </c>
      <c r="D3" t="str">
        <f>IF('For State Reps'!C3="","",'For State Reps'!C3)</f>
        <v/>
      </c>
      <c r="E3" t="str">
        <f>IF('For State Reps'!D3="","",'For State Reps'!D3)</f>
        <v/>
      </c>
      <c r="F3" s="45" t="s">
        <v>64</v>
      </c>
      <c r="G3" t="str">
        <f>IF('For State Reps'!E3="","",'For State Reps'!E3)</f>
        <v/>
      </c>
      <c r="H3" t="str">
        <f>IF('For State Reps'!F3="","",'For State Reps'!F3)</f>
        <v/>
      </c>
      <c r="I3" s="45" t="s">
        <v>65</v>
      </c>
      <c r="J3" t="str">
        <f>IF('For State Reps'!G3="","",'For State Reps'!G3)</f>
        <v/>
      </c>
      <c r="K3" t="str">
        <f>IF('For State Reps'!H3="","",'For State Reps'!H3)</f>
        <v/>
      </c>
      <c r="L3" t="str">
        <f>IF('For State Reps'!I3="","",'For State Reps'!I3)</f>
        <v/>
      </c>
      <c r="M3" t="str">
        <f>IF('For State Reps'!J3="","",'For State Reps'!J3)</f>
        <v/>
      </c>
      <c r="N3" s="45" t="s">
        <v>66</v>
      </c>
      <c r="O3" t="str">
        <f>IF('For State Reps'!K3="","",'For State Reps'!K3)</f>
        <v/>
      </c>
      <c r="P3" t="str">
        <f>IF('For State Reps'!L3="","",'For State Reps'!L3)</f>
        <v/>
      </c>
      <c r="Q3" t="str">
        <f>IF('For State Reps'!M3="","",'For State Reps'!M3)</f>
        <v/>
      </c>
      <c r="R3" t="str">
        <f>IF('For State Reps'!N3="","",'For State Reps'!N3)</f>
        <v/>
      </c>
      <c r="S3" s="45" t="s">
        <v>67</v>
      </c>
      <c r="T3" t="str">
        <f>IF('For State Reps'!O3="","",'For State Reps'!O3)</f>
        <v/>
      </c>
      <c r="U3" t="str">
        <f>IF('For State Reps'!P3="","",'For State Reps'!P3)</f>
        <v/>
      </c>
      <c r="V3" t="str">
        <f>IF('For State Reps'!Q3="","",'For State Reps'!Q3)</f>
        <v/>
      </c>
      <c r="W3" t="str">
        <f>IF('For State Reps'!R3="","",'For State Reps'!R3)</f>
        <v/>
      </c>
      <c r="X3" s="45" t="s">
        <v>68</v>
      </c>
      <c r="Y3" t="str">
        <f>IF('For State Reps'!S3="","",'For State Reps'!S3)</f>
        <v/>
      </c>
      <c r="Z3" t="str">
        <f>IF('For State Reps'!T3="","",'For State Reps'!T3)</f>
        <v/>
      </c>
      <c r="AA3" t="str">
        <f>IF('For State Reps'!U3="","",'For State Reps'!U3)</f>
        <v/>
      </c>
      <c r="AB3" t="str">
        <f>IF('For State Reps'!V3="","",'For State Reps'!V3)</f>
        <v/>
      </c>
      <c r="AC3" t="str">
        <f>IF('For State Reps'!W3="","",'For State Reps'!W3)</f>
        <v/>
      </c>
      <c r="AD3" s="45" t="s">
        <v>69</v>
      </c>
      <c r="AE3" t="str">
        <f>IF('For State Reps'!X3="","",'For State Reps'!X3)</f>
        <v/>
      </c>
      <c r="AF3" s="45" t="s">
        <v>70</v>
      </c>
      <c r="AG3" t="str">
        <f>IF('For State Reps'!Y3="","",'For State Reps'!Y3)</f>
        <v/>
      </c>
      <c r="AH3" t="str">
        <f>IF('For State Reps'!Z3="","",'For State Reps'!Z3)</f>
        <v/>
      </c>
      <c r="AI3" s="45" t="s">
        <v>71</v>
      </c>
      <c r="AJ3" t="str">
        <f>IF('For State Reps'!AA3="","",'For State Reps'!AA3)</f>
        <v/>
      </c>
      <c r="AK3" t="str">
        <f>IF('For State Reps'!AB3="","",'For State Reps'!AB3)</f>
        <v/>
      </c>
    </row>
    <row r="4" spans="1:37" ht="15.75" x14ac:dyDescent="0.25">
      <c r="A4" s="415"/>
      <c r="B4" s="445"/>
      <c r="C4" s="45" t="s">
        <v>72</v>
      </c>
      <c r="D4" t="str">
        <f>IF('For State Reps'!C4="","",'For State Reps'!C4)</f>
        <v/>
      </c>
      <c r="E4" s="285" t="str">
        <f>IF('For State Reps'!D4="","",'For State Reps'!D4)</f>
        <v/>
      </c>
      <c r="F4" s="45" t="s">
        <v>73</v>
      </c>
      <c r="G4" t="str">
        <f>IF('For State Reps'!E4="","",'For State Reps'!E4)</f>
        <v/>
      </c>
      <c r="H4" t="str">
        <f>IF('For State Reps'!F4="","",'For State Reps'!F4)</f>
        <v/>
      </c>
      <c r="I4" s="45" t="s">
        <v>74</v>
      </c>
      <c r="J4" t="str">
        <f>IF('For State Reps'!G4="","",'For State Reps'!G4)</f>
        <v/>
      </c>
      <c r="K4" t="str">
        <f>IF('For State Reps'!H4="","",'For State Reps'!H4)</f>
        <v/>
      </c>
      <c r="L4" t="str">
        <f>IF('For State Reps'!I4="","",'For State Reps'!I4)</f>
        <v/>
      </c>
      <c r="M4" t="str">
        <f>IF('For State Reps'!J4="","",'For State Reps'!J4)</f>
        <v/>
      </c>
      <c r="N4" s="45" t="s">
        <v>75</v>
      </c>
      <c r="O4" t="str">
        <f>IF('For State Reps'!K4="","",'For State Reps'!K4)</f>
        <v/>
      </c>
      <c r="P4" t="str">
        <f>IF('For State Reps'!L4="","",'For State Reps'!L4)</f>
        <v/>
      </c>
      <c r="Q4" t="str">
        <f>IF('For State Reps'!M4="","",'For State Reps'!M4)</f>
        <v/>
      </c>
      <c r="R4" t="str">
        <f>IF('For State Reps'!N4="","",'For State Reps'!N4)</f>
        <v/>
      </c>
      <c r="S4" s="45" t="s">
        <v>76</v>
      </c>
      <c r="T4" t="str">
        <f>IF('For State Reps'!O4="","",'For State Reps'!O4)</f>
        <v/>
      </c>
      <c r="U4" t="str">
        <f>IF('For State Reps'!P4="","",'For State Reps'!P4)</f>
        <v/>
      </c>
      <c r="V4" t="str">
        <f>IF('For State Reps'!Q4="","",'For State Reps'!Q4)</f>
        <v/>
      </c>
      <c r="W4" t="str">
        <f>IF('For State Reps'!R4="","",'For State Reps'!R4)</f>
        <v/>
      </c>
      <c r="X4" s="45" t="s">
        <v>77</v>
      </c>
      <c r="Y4" t="str">
        <f>IF('For State Reps'!S4="","",'For State Reps'!S4)</f>
        <v/>
      </c>
      <c r="Z4" t="str">
        <f>IF('For State Reps'!T4="","",'For State Reps'!T4)</f>
        <v/>
      </c>
      <c r="AA4" t="str">
        <f>IF('For State Reps'!U4="","",'For State Reps'!U4)</f>
        <v/>
      </c>
      <c r="AB4" t="str">
        <f>IF('For State Reps'!V4="","",'For State Reps'!V4)</f>
        <v/>
      </c>
      <c r="AC4" t="str">
        <f>IF('For State Reps'!W4="","",'For State Reps'!W4)</f>
        <v/>
      </c>
      <c r="AD4" s="45"/>
      <c r="AF4" s="45" t="s">
        <v>78</v>
      </c>
      <c r="AG4" t="str">
        <f>IF('For State Reps'!Y4="","",'For State Reps'!Y4)</f>
        <v/>
      </c>
      <c r="AH4" t="str">
        <f>IF('For State Reps'!Z4="","",'For State Reps'!Z4)</f>
        <v/>
      </c>
      <c r="AI4" s="45" t="s">
        <v>79</v>
      </c>
      <c r="AJ4" t="str">
        <f>IF('For State Reps'!AA4="","",'For State Reps'!AA4)</f>
        <v/>
      </c>
      <c r="AK4" t="str">
        <f>IF('For State Reps'!AB4="","",'For State Reps'!AB4)</f>
        <v/>
      </c>
    </row>
    <row r="5" spans="1:37" ht="15.75" x14ac:dyDescent="0.25">
      <c r="A5" s="415"/>
      <c r="B5" s="445"/>
      <c r="C5" s="45" t="s">
        <v>80</v>
      </c>
      <c r="D5" t="str">
        <f>IF('For State Reps'!C5="","",'For State Reps'!C5)</f>
        <v/>
      </c>
      <c r="E5" s="285" t="str">
        <f>IF('For State Reps'!D5="","",'For State Reps'!D5)</f>
        <v/>
      </c>
      <c r="F5" s="45" t="s">
        <v>81</v>
      </c>
      <c r="G5" t="str">
        <f>IF('For State Reps'!E5="","",'For State Reps'!E5)</f>
        <v/>
      </c>
      <c r="H5" t="str">
        <f>IF('For State Reps'!F5="","",'For State Reps'!F5)</f>
        <v/>
      </c>
      <c r="I5" s="45" t="s">
        <v>82</v>
      </c>
      <c r="J5" t="str">
        <f>IF('For State Reps'!G5="","",'For State Reps'!G5)</f>
        <v/>
      </c>
      <c r="K5" t="str">
        <f>IF('For State Reps'!H5="","",'For State Reps'!H5)</f>
        <v/>
      </c>
      <c r="L5" t="str">
        <f>IF('For State Reps'!I5="","",'For State Reps'!I5)</f>
        <v/>
      </c>
      <c r="M5" t="str">
        <f>IF('For State Reps'!J5="","",'For State Reps'!J5)</f>
        <v/>
      </c>
      <c r="N5" s="45" t="s">
        <v>83</v>
      </c>
      <c r="O5" t="str">
        <f>IF('For State Reps'!K5="","",'For State Reps'!K5)</f>
        <v/>
      </c>
      <c r="P5" t="str">
        <f>IF('For State Reps'!L5="","",'For State Reps'!L5)</f>
        <v/>
      </c>
      <c r="Q5" t="str">
        <f>IF('For State Reps'!M5="","",'For State Reps'!M5)</f>
        <v/>
      </c>
      <c r="R5" t="str">
        <f>IF('For State Reps'!N5="","",'For State Reps'!N5)</f>
        <v/>
      </c>
      <c r="S5" s="45" t="s">
        <v>84</v>
      </c>
      <c r="T5" t="str">
        <f>IF('For State Reps'!O5="","",'For State Reps'!O5)</f>
        <v/>
      </c>
      <c r="U5" t="str">
        <f>IF('For State Reps'!P5="","",'For State Reps'!P5)</f>
        <v/>
      </c>
      <c r="V5" t="str">
        <f>IF('For State Reps'!Q5="","",'For State Reps'!Q5)</f>
        <v/>
      </c>
      <c r="W5" t="str">
        <f>IF('For State Reps'!R5="","",'For State Reps'!R5)</f>
        <v/>
      </c>
      <c r="X5" s="45" t="s">
        <v>85</v>
      </c>
      <c r="Y5" t="str">
        <f>IF('For State Reps'!S5="","",'For State Reps'!S5)</f>
        <v/>
      </c>
      <c r="Z5" t="str">
        <f>IF('For State Reps'!T5="","",'For State Reps'!T5)</f>
        <v/>
      </c>
      <c r="AA5" t="str">
        <f>IF('For State Reps'!U5="","",'For State Reps'!U5)</f>
        <v/>
      </c>
      <c r="AB5" t="str">
        <f>IF('For State Reps'!V5="","",'For State Reps'!V5)</f>
        <v/>
      </c>
      <c r="AC5" t="str">
        <f>IF('For State Reps'!W5="","",'For State Reps'!W5)</f>
        <v/>
      </c>
      <c r="AD5" s="45"/>
      <c r="AF5" s="45" t="s">
        <v>86</v>
      </c>
      <c r="AG5" t="str">
        <f>IF('For State Reps'!Y5="","",'For State Reps'!Y5)</f>
        <v/>
      </c>
      <c r="AH5" t="str">
        <f>IF('For State Reps'!Z5="","",'For State Reps'!Z5)</f>
        <v/>
      </c>
      <c r="AI5" s="45" t="s">
        <v>87</v>
      </c>
      <c r="AJ5" t="str">
        <f>IF('For State Reps'!AA5="","",'For State Reps'!AA5)</f>
        <v/>
      </c>
      <c r="AK5" t="str">
        <f>IF('For State Reps'!AB5="","",'For State Reps'!AB5)</f>
        <v/>
      </c>
    </row>
    <row r="6" spans="1:37" ht="16.5" thickBot="1" x14ac:dyDescent="0.3">
      <c r="A6" s="416"/>
      <c r="B6" s="446"/>
      <c r="C6" s="44" t="s">
        <v>88</v>
      </c>
      <c r="D6" s="43" t="str">
        <f>IF('For State Reps'!C6="","",'For State Reps'!C6)</f>
        <v/>
      </c>
      <c r="E6" s="286" t="str">
        <f>IF('For State Reps'!D6="","",'For State Reps'!D6)</f>
        <v/>
      </c>
      <c r="F6" s="44" t="s">
        <v>89</v>
      </c>
      <c r="G6" s="43" t="str">
        <f>IF('For State Reps'!E6="","",'For State Reps'!E6)</f>
        <v/>
      </c>
      <c r="H6" s="43" t="str">
        <f>IF('For State Reps'!F6="","",'For State Reps'!F6)</f>
        <v/>
      </c>
      <c r="I6" s="44" t="s">
        <v>90</v>
      </c>
      <c r="J6" s="43" t="str">
        <f>IF('For State Reps'!G6="","",'For State Reps'!G6)</f>
        <v/>
      </c>
      <c r="K6" s="43" t="str">
        <f>IF('For State Reps'!H6="","",'For State Reps'!H6)</f>
        <v/>
      </c>
      <c r="L6" s="43" t="str">
        <f>IF('For State Reps'!I6="","",'For State Reps'!I6)</f>
        <v/>
      </c>
      <c r="M6" s="43" t="str">
        <f>IF('For State Reps'!J6="","",'For State Reps'!J6)</f>
        <v/>
      </c>
      <c r="N6" s="44" t="s">
        <v>91</v>
      </c>
      <c r="O6" s="43" t="str">
        <f>IF('For State Reps'!K6="","",'For State Reps'!K6)</f>
        <v/>
      </c>
      <c r="P6" s="43" t="str">
        <f>IF('For State Reps'!L6="","",'For State Reps'!L6)</f>
        <v/>
      </c>
      <c r="Q6" s="43" t="str">
        <f>IF('For State Reps'!M6="","",'For State Reps'!M6)</f>
        <v/>
      </c>
      <c r="R6" s="43" t="str">
        <f>IF('For State Reps'!N6="","",'For State Reps'!N6)</f>
        <v/>
      </c>
      <c r="S6" s="44" t="s">
        <v>92</v>
      </c>
      <c r="T6" s="43" t="str">
        <f>IF('For State Reps'!O6="","",'For State Reps'!O6)</f>
        <v/>
      </c>
      <c r="U6" s="43" t="str">
        <f>IF('For State Reps'!P6="","",'For State Reps'!P6)</f>
        <v/>
      </c>
      <c r="V6" s="43" t="str">
        <f>IF('For State Reps'!Q6="","",'For State Reps'!Q6)</f>
        <v/>
      </c>
      <c r="W6" s="43" t="str">
        <f>IF('For State Reps'!R6="","",'For State Reps'!R6)</f>
        <v/>
      </c>
      <c r="X6" s="44" t="s">
        <v>93</v>
      </c>
      <c r="Y6" s="43" t="str">
        <f>IF('For State Reps'!S6="","",'For State Reps'!S6)</f>
        <v/>
      </c>
      <c r="Z6" s="43" t="str">
        <f>IF('For State Reps'!T6="","",'For State Reps'!T6)</f>
        <v/>
      </c>
      <c r="AA6" s="43" t="str">
        <f>IF('For State Reps'!U6="","",'For State Reps'!U6)</f>
        <v/>
      </c>
      <c r="AB6" s="43" t="str">
        <f>IF('For State Reps'!V6="","",'For State Reps'!V6)</f>
        <v/>
      </c>
      <c r="AC6" s="43" t="str">
        <f>IF('For State Reps'!W6="","",'For State Reps'!W6)</f>
        <v/>
      </c>
      <c r="AD6" s="44"/>
      <c r="AE6" s="43"/>
      <c r="AF6" s="44" t="s">
        <v>94</v>
      </c>
      <c r="AG6" s="43" t="str">
        <f>IF('For State Reps'!Y6="","",'For State Reps'!Y6)</f>
        <v/>
      </c>
      <c r="AH6" s="43" t="str">
        <f>IF('For State Reps'!Z6="","",'For State Reps'!Z6)</f>
        <v/>
      </c>
      <c r="AI6" s="44" t="s">
        <v>95</v>
      </c>
      <c r="AJ6" s="43" t="str">
        <f>IF('For State Reps'!AA6="","",'For State Reps'!AA6)</f>
        <v/>
      </c>
      <c r="AK6" s="43" t="str">
        <f>IF('For State Reps'!AB6="","",'For State Reps'!AB6)</f>
        <v/>
      </c>
    </row>
    <row r="7" spans="1:37" ht="15.75" x14ac:dyDescent="0.25">
      <c r="A7" s="417" t="s">
        <v>26</v>
      </c>
      <c r="B7" s="444" t="str">
        <f>IF('For State Reps'!$B7="","",'For State Reps'!$B7)</f>
        <v/>
      </c>
      <c r="C7" s="45" t="s">
        <v>96</v>
      </c>
      <c r="D7" t="str">
        <f>IF('For State Reps'!C7="","",'For State Reps'!C7)</f>
        <v/>
      </c>
      <c r="E7" s="285" t="str">
        <f>IF('For State Reps'!D7="","",'For State Reps'!D7)</f>
        <v/>
      </c>
      <c r="F7" s="45" t="s">
        <v>97</v>
      </c>
      <c r="G7" t="str">
        <f>IF('For State Reps'!E7="","",'For State Reps'!E7)</f>
        <v/>
      </c>
      <c r="H7" t="str">
        <f>IF('For State Reps'!F7="","",'For State Reps'!F7)</f>
        <v/>
      </c>
      <c r="I7" s="45" t="s">
        <v>98</v>
      </c>
      <c r="J7" t="str">
        <f>IF('For State Reps'!G7="","",'For State Reps'!G7)</f>
        <v/>
      </c>
      <c r="K7" t="str">
        <f>IF('For State Reps'!H7="","",'For State Reps'!H7)</f>
        <v/>
      </c>
      <c r="L7" t="str">
        <f>IF('For State Reps'!I7="","",'For State Reps'!I7)</f>
        <v/>
      </c>
      <c r="M7" t="str">
        <f>IF('For State Reps'!J7="","",'For State Reps'!J7)</f>
        <v/>
      </c>
      <c r="N7" s="45" t="s">
        <v>99</v>
      </c>
      <c r="O7" t="str">
        <f>IF('For State Reps'!K7="","",'For State Reps'!K7)</f>
        <v/>
      </c>
      <c r="P7" t="str">
        <f>IF('For State Reps'!L7="","",'For State Reps'!L7)</f>
        <v/>
      </c>
      <c r="Q7" t="str">
        <f>IF('For State Reps'!M7="","",'For State Reps'!M7)</f>
        <v/>
      </c>
      <c r="R7" t="str">
        <f>IF('For State Reps'!N7="","",'For State Reps'!N7)</f>
        <v/>
      </c>
      <c r="S7" s="45" t="s">
        <v>100</v>
      </c>
      <c r="T7" t="str">
        <f>IF('For State Reps'!O7="","",'For State Reps'!O7)</f>
        <v/>
      </c>
      <c r="U7" t="str">
        <f>IF('For State Reps'!P7="","",'For State Reps'!P7)</f>
        <v/>
      </c>
      <c r="V7" t="str">
        <f>IF('For State Reps'!Q7="","",'For State Reps'!Q7)</f>
        <v/>
      </c>
      <c r="W7" t="str">
        <f>IF('For State Reps'!R7="","",'For State Reps'!R7)</f>
        <v/>
      </c>
      <c r="X7" s="45" t="s">
        <v>101</v>
      </c>
      <c r="Y7" t="str">
        <f>IF('For State Reps'!S7="","",'For State Reps'!S7)</f>
        <v/>
      </c>
      <c r="Z7" t="str">
        <f>IF('For State Reps'!T7="","",'For State Reps'!T7)</f>
        <v/>
      </c>
      <c r="AA7" t="str">
        <f>IF('For State Reps'!U7="","",'For State Reps'!U7)</f>
        <v/>
      </c>
      <c r="AB7" t="str">
        <f>IF('For State Reps'!V7="","",'For State Reps'!V7)</f>
        <v/>
      </c>
      <c r="AC7" t="str">
        <f>IF('For State Reps'!W7="","",'For State Reps'!W7)</f>
        <v/>
      </c>
      <c r="AD7" s="45" t="s">
        <v>102</v>
      </c>
      <c r="AE7" t="str">
        <f>IF('For State Reps'!X7="","",'For State Reps'!X7)</f>
        <v/>
      </c>
      <c r="AF7" s="45" t="s">
        <v>103</v>
      </c>
      <c r="AG7" t="str">
        <f>IF('For State Reps'!Y7="","",'For State Reps'!Y7)</f>
        <v/>
      </c>
      <c r="AH7" t="str">
        <f>IF('For State Reps'!Z7="","",'For State Reps'!Z7)</f>
        <v/>
      </c>
      <c r="AI7" s="45" t="s">
        <v>104</v>
      </c>
      <c r="AJ7" t="str">
        <f>IF('For State Reps'!AA7="","",'For State Reps'!AA7)</f>
        <v/>
      </c>
      <c r="AK7" t="str">
        <f>IF('For State Reps'!AB7="","",'For State Reps'!AB7)</f>
        <v/>
      </c>
    </row>
    <row r="8" spans="1:37" ht="15.75" x14ac:dyDescent="0.25">
      <c r="A8" s="418"/>
      <c r="B8" s="445"/>
      <c r="C8" s="45" t="s">
        <v>105</v>
      </c>
      <c r="D8" t="str">
        <f>IF('For State Reps'!C8="","",'For State Reps'!C8)</f>
        <v/>
      </c>
      <c r="E8" s="285" t="str">
        <f>IF('For State Reps'!D8="","",'For State Reps'!D8)</f>
        <v/>
      </c>
      <c r="F8" s="45" t="s">
        <v>106</v>
      </c>
      <c r="G8" t="str">
        <f>IF('For State Reps'!E8="","",'For State Reps'!E8)</f>
        <v/>
      </c>
      <c r="H8" t="str">
        <f>IF('For State Reps'!F8="","",'For State Reps'!F8)</f>
        <v/>
      </c>
      <c r="I8" s="45" t="s">
        <v>107</v>
      </c>
      <c r="J8" t="str">
        <f>IF('For State Reps'!G8="","",'For State Reps'!G8)</f>
        <v/>
      </c>
      <c r="K8" t="str">
        <f>IF('For State Reps'!H8="","",'For State Reps'!H8)</f>
        <v/>
      </c>
      <c r="L8" t="str">
        <f>IF('For State Reps'!I8="","",'For State Reps'!I8)</f>
        <v/>
      </c>
      <c r="M8" t="str">
        <f>IF('For State Reps'!J8="","",'For State Reps'!J8)</f>
        <v/>
      </c>
      <c r="N8" s="45" t="s">
        <v>108</v>
      </c>
      <c r="O8" t="str">
        <f>IF('For State Reps'!K8="","",'For State Reps'!K8)</f>
        <v/>
      </c>
      <c r="P8" t="str">
        <f>IF('For State Reps'!L8="","",'For State Reps'!L8)</f>
        <v/>
      </c>
      <c r="Q8" t="str">
        <f>IF('For State Reps'!M8="","",'For State Reps'!M8)</f>
        <v/>
      </c>
      <c r="R8" t="str">
        <f>IF('For State Reps'!N8="","",'For State Reps'!N8)</f>
        <v/>
      </c>
      <c r="S8" s="45" t="s">
        <v>109</v>
      </c>
      <c r="T8" t="str">
        <f>IF('For State Reps'!O8="","",'For State Reps'!O8)</f>
        <v/>
      </c>
      <c r="U8" t="str">
        <f>IF('For State Reps'!P8="","",'For State Reps'!P8)</f>
        <v/>
      </c>
      <c r="V8" t="str">
        <f>IF('For State Reps'!Q8="","",'For State Reps'!Q8)</f>
        <v/>
      </c>
      <c r="W8" t="str">
        <f>IF('For State Reps'!R8="","",'For State Reps'!R8)</f>
        <v/>
      </c>
      <c r="X8" s="45" t="s">
        <v>110</v>
      </c>
      <c r="Y8" t="str">
        <f>IF('For State Reps'!S8="","",'For State Reps'!S8)</f>
        <v/>
      </c>
      <c r="Z8" t="str">
        <f>IF('For State Reps'!T8="","",'For State Reps'!T8)</f>
        <v/>
      </c>
      <c r="AA8" t="str">
        <f>IF('For State Reps'!U8="","",'For State Reps'!U8)</f>
        <v/>
      </c>
      <c r="AB8" t="str">
        <f>IF('For State Reps'!V8="","",'For State Reps'!V8)</f>
        <v/>
      </c>
      <c r="AC8" t="str">
        <f>IF('For State Reps'!W8="","",'For State Reps'!W8)</f>
        <v/>
      </c>
      <c r="AD8" s="45"/>
      <c r="AF8" s="45" t="s">
        <v>111</v>
      </c>
      <c r="AG8" t="str">
        <f>IF('For State Reps'!Y8="","",'For State Reps'!Y8)</f>
        <v/>
      </c>
      <c r="AH8" t="str">
        <f>IF('For State Reps'!Z8="","",'For State Reps'!Z8)</f>
        <v/>
      </c>
      <c r="AI8" s="45" t="s">
        <v>112</v>
      </c>
      <c r="AJ8" t="str">
        <f>IF('For State Reps'!AA8="","",'For State Reps'!AA8)</f>
        <v/>
      </c>
      <c r="AK8" t="str">
        <f>IF('For State Reps'!AB8="","",'For State Reps'!AB8)</f>
        <v/>
      </c>
    </row>
    <row r="9" spans="1:37" ht="15.75" x14ac:dyDescent="0.25">
      <c r="A9" s="418"/>
      <c r="B9" s="445"/>
      <c r="C9" s="45" t="s">
        <v>113</v>
      </c>
      <c r="D9" t="str">
        <f>IF('For State Reps'!C9="","",'For State Reps'!C9)</f>
        <v/>
      </c>
      <c r="E9" s="285" t="str">
        <f>IF('For State Reps'!D9="","",'For State Reps'!D9)</f>
        <v/>
      </c>
      <c r="F9" s="45" t="s">
        <v>114</v>
      </c>
      <c r="G9" t="str">
        <f>IF('For State Reps'!E9="","",'For State Reps'!E9)</f>
        <v/>
      </c>
      <c r="H9" t="str">
        <f>IF('For State Reps'!F9="","",'For State Reps'!F9)</f>
        <v/>
      </c>
      <c r="I9" s="45" t="s">
        <v>115</v>
      </c>
      <c r="J9" t="str">
        <f>IF('For State Reps'!G9="","",'For State Reps'!G9)</f>
        <v/>
      </c>
      <c r="K9" t="str">
        <f>IF('For State Reps'!H9="","",'For State Reps'!H9)</f>
        <v/>
      </c>
      <c r="L9" t="str">
        <f>IF('For State Reps'!I9="","",'For State Reps'!I9)</f>
        <v/>
      </c>
      <c r="M9" t="str">
        <f>IF('For State Reps'!J9="","",'For State Reps'!J9)</f>
        <v/>
      </c>
      <c r="N9" s="45" t="s">
        <v>116</v>
      </c>
      <c r="O9" t="str">
        <f>IF('For State Reps'!K9="","",'For State Reps'!K9)</f>
        <v/>
      </c>
      <c r="P9" t="str">
        <f>IF('For State Reps'!L9="","",'For State Reps'!L9)</f>
        <v/>
      </c>
      <c r="Q9" t="str">
        <f>IF('For State Reps'!M9="","",'For State Reps'!M9)</f>
        <v/>
      </c>
      <c r="R9" t="str">
        <f>IF('For State Reps'!N9="","",'For State Reps'!N9)</f>
        <v/>
      </c>
      <c r="S9" s="45" t="s">
        <v>117</v>
      </c>
      <c r="T9" t="str">
        <f>IF('For State Reps'!O9="","",'For State Reps'!O9)</f>
        <v/>
      </c>
      <c r="U9" t="str">
        <f>IF('For State Reps'!P9="","",'For State Reps'!P9)</f>
        <v/>
      </c>
      <c r="V9" t="str">
        <f>IF('For State Reps'!Q9="","",'For State Reps'!Q9)</f>
        <v/>
      </c>
      <c r="W9" t="str">
        <f>IF('For State Reps'!R9="","",'For State Reps'!R9)</f>
        <v/>
      </c>
      <c r="X9" s="45" t="s">
        <v>118</v>
      </c>
      <c r="Y9" t="str">
        <f>IF('For State Reps'!S9="","",'For State Reps'!S9)</f>
        <v/>
      </c>
      <c r="Z9" t="str">
        <f>IF('For State Reps'!T9="","",'For State Reps'!T9)</f>
        <v/>
      </c>
      <c r="AA9" t="str">
        <f>IF('For State Reps'!U9="","",'For State Reps'!U9)</f>
        <v/>
      </c>
      <c r="AB9" t="str">
        <f>IF('For State Reps'!V9="","",'For State Reps'!V9)</f>
        <v/>
      </c>
      <c r="AC9" t="str">
        <f>IF('For State Reps'!W9="","",'For State Reps'!W9)</f>
        <v/>
      </c>
      <c r="AD9" s="45"/>
      <c r="AF9" s="45" t="s">
        <v>119</v>
      </c>
      <c r="AG9" t="str">
        <f>IF('For State Reps'!Y9="","",'For State Reps'!Y9)</f>
        <v/>
      </c>
      <c r="AH9" t="str">
        <f>IF('For State Reps'!Z9="","",'For State Reps'!Z9)</f>
        <v/>
      </c>
      <c r="AI9" s="45" t="s">
        <v>120</v>
      </c>
      <c r="AJ9" t="str">
        <f>IF('For State Reps'!AA9="","",'For State Reps'!AA9)</f>
        <v/>
      </c>
      <c r="AK9" t="str">
        <f>IF('For State Reps'!AB9="","",'For State Reps'!AB9)</f>
        <v/>
      </c>
    </row>
    <row r="10" spans="1:37" ht="16.5" thickBot="1" x14ac:dyDescent="0.3">
      <c r="A10" s="419"/>
      <c r="B10" s="446"/>
      <c r="C10" s="44" t="s">
        <v>121</v>
      </c>
      <c r="D10" s="43" t="str">
        <f>IF('For State Reps'!C10="","",'For State Reps'!C10)</f>
        <v/>
      </c>
      <c r="E10" s="286" t="str">
        <f>IF('For State Reps'!D10="","",'For State Reps'!D10)</f>
        <v/>
      </c>
      <c r="F10" s="44" t="s">
        <v>122</v>
      </c>
      <c r="G10" s="43" t="str">
        <f>IF('For State Reps'!E10="","",'For State Reps'!E10)</f>
        <v/>
      </c>
      <c r="H10" s="43" t="str">
        <f>IF('For State Reps'!F10="","",'For State Reps'!F10)</f>
        <v/>
      </c>
      <c r="I10" s="44" t="s">
        <v>123</v>
      </c>
      <c r="J10" s="43" t="str">
        <f>IF('For State Reps'!G10="","",'For State Reps'!G10)</f>
        <v/>
      </c>
      <c r="K10" s="43" t="str">
        <f>IF('For State Reps'!H10="","",'For State Reps'!H10)</f>
        <v/>
      </c>
      <c r="L10" s="43" t="str">
        <f>IF('For State Reps'!I10="","",'For State Reps'!I10)</f>
        <v/>
      </c>
      <c r="M10" s="43" t="str">
        <f>IF('For State Reps'!J10="","",'For State Reps'!J10)</f>
        <v/>
      </c>
      <c r="N10" s="44" t="s">
        <v>124</v>
      </c>
      <c r="O10" s="43" t="str">
        <f>IF('For State Reps'!K10="","",'For State Reps'!K10)</f>
        <v/>
      </c>
      <c r="P10" s="43" t="str">
        <f>IF('For State Reps'!L10="","",'For State Reps'!L10)</f>
        <v/>
      </c>
      <c r="Q10" s="43" t="str">
        <f>IF('For State Reps'!M10="","",'For State Reps'!M10)</f>
        <v/>
      </c>
      <c r="R10" s="43" t="str">
        <f>IF('For State Reps'!N10="","",'For State Reps'!N10)</f>
        <v/>
      </c>
      <c r="S10" s="44" t="s">
        <v>125</v>
      </c>
      <c r="T10" s="43" t="str">
        <f>IF('For State Reps'!O10="","",'For State Reps'!O10)</f>
        <v/>
      </c>
      <c r="U10" s="43" t="str">
        <f>IF('For State Reps'!P10="","",'For State Reps'!P10)</f>
        <v/>
      </c>
      <c r="V10" s="43" t="str">
        <f>IF('For State Reps'!Q10="","",'For State Reps'!Q10)</f>
        <v/>
      </c>
      <c r="W10" s="43" t="str">
        <f>IF('For State Reps'!R10="","",'For State Reps'!R10)</f>
        <v/>
      </c>
      <c r="X10" s="44" t="s">
        <v>126</v>
      </c>
      <c r="Y10" s="43" t="str">
        <f>IF('For State Reps'!S10="","",'For State Reps'!S10)</f>
        <v/>
      </c>
      <c r="Z10" s="43" t="str">
        <f>IF('For State Reps'!T10="","",'For State Reps'!T10)</f>
        <v/>
      </c>
      <c r="AA10" s="43" t="str">
        <f>IF('For State Reps'!U10="","",'For State Reps'!U10)</f>
        <v/>
      </c>
      <c r="AB10" s="43" t="str">
        <f>IF('For State Reps'!V10="","",'For State Reps'!V10)</f>
        <v/>
      </c>
      <c r="AC10" s="43" t="str">
        <f>IF('For State Reps'!W10="","",'For State Reps'!W10)</f>
        <v/>
      </c>
      <c r="AD10" s="44"/>
      <c r="AE10" s="43"/>
      <c r="AF10" s="44" t="s">
        <v>127</v>
      </c>
      <c r="AG10" s="43" t="str">
        <f>IF('For State Reps'!Y10="","",'For State Reps'!Y10)</f>
        <v/>
      </c>
      <c r="AH10" s="43" t="str">
        <f>IF('For State Reps'!Z10="","",'For State Reps'!Z10)</f>
        <v/>
      </c>
      <c r="AI10" s="44" t="s">
        <v>128</v>
      </c>
      <c r="AJ10" s="43" t="str">
        <f>IF('For State Reps'!AA10="","",'For State Reps'!AA10)</f>
        <v/>
      </c>
      <c r="AK10" s="43" t="str">
        <f>IF('For State Reps'!AB10="","",'For State Reps'!AB10)</f>
        <v/>
      </c>
    </row>
    <row r="11" spans="1:37" ht="15.75" x14ac:dyDescent="0.25">
      <c r="A11" s="420" t="s">
        <v>27</v>
      </c>
      <c r="B11" s="444" t="str">
        <f>IF('For State Reps'!$B11="","",'For State Reps'!$B11)</f>
        <v/>
      </c>
      <c r="C11" s="45" t="s">
        <v>129</v>
      </c>
      <c r="D11" t="str">
        <f>IF('For State Reps'!C11="","",'For State Reps'!C11)</f>
        <v/>
      </c>
      <c r="E11" s="285" t="str">
        <f>IF('For State Reps'!D11="","",'For State Reps'!D11)</f>
        <v/>
      </c>
      <c r="F11" s="45" t="s">
        <v>130</v>
      </c>
      <c r="G11" t="str">
        <f>IF('For State Reps'!E11="","",'For State Reps'!E11)</f>
        <v/>
      </c>
      <c r="H11" t="str">
        <f>IF('For State Reps'!F11="","",'For State Reps'!F11)</f>
        <v/>
      </c>
      <c r="I11" s="45" t="s">
        <v>131</v>
      </c>
      <c r="J11" t="str">
        <f>IF('For State Reps'!G11="","",'For State Reps'!G11)</f>
        <v/>
      </c>
      <c r="K11" t="str">
        <f>IF('For State Reps'!H11="","",'For State Reps'!H11)</f>
        <v/>
      </c>
      <c r="L11" t="str">
        <f>IF('For State Reps'!I11="","",'For State Reps'!I11)</f>
        <v/>
      </c>
      <c r="M11" t="str">
        <f>IF('For State Reps'!J11="","",'For State Reps'!J11)</f>
        <v/>
      </c>
      <c r="N11" s="45" t="s">
        <v>132</v>
      </c>
      <c r="O11" t="str">
        <f>IF('For State Reps'!K11="","",'For State Reps'!K11)</f>
        <v/>
      </c>
      <c r="P11" t="str">
        <f>IF('For State Reps'!L11="","",'For State Reps'!L11)</f>
        <v/>
      </c>
      <c r="Q11" t="str">
        <f>IF('For State Reps'!M11="","",'For State Reps'!M11)</f>
        <v/>
      </c>
      <c r="R11" t="str">
        <f>IF('For State Reps'!N11="","",'For State Reps'!N11)</f>
        <v/>
      </c>
      <c r="S11" s="45" t="s">
        <v>133</v>
      </c>
      <c r="T11" t="str">
        <f>IF('For State Reps'!O11="","",'For State Reps'!O11)</f>
        <v/>
      </c>
      <c r="U11" t="str">
        <f>IF('For State Reps'!P11="","",'For State Reps'!P11)</f>
        <v/>
      </c>
      <c r="V11" t="str">
        <f>IF('For State Reps'!Q11="","",'For State Reps'!Q11)</f>
        <v/>
      </c>
      <c r="W11" t="str">
        <f>IF('For State Reps'!R11="","",'For State Reps'!R11)</f>
        <v/>
      </c>
      <c r="X11" s="45" t="s">
        <v>134</v>
      </c>
      <c r="Y11" t="str">
        <f>IF('For State Reps'!S11="","",'For State Reps'!S11)</f>
        <v/>
      </c>
      <c r="Z11" t="str">
        <f>IF('For State Reps'!T11="","",'For State Reps'!T11)</f>
        <v/>
      </c>
      <c r="AA11" t="str">
        <f>IF('For State Reps'!U11="","",'For State Reps'!U11)</f>
        <v/>
      </c>
      <c r="AB11" t="str">
        <f>IF('For State Reps'!V11="","",'For State Reps'!V11)</f>
        <v/>
      </c>
      <c r="AC11" t="str">
        <f>IF('For State Reps'!W11="","",'For State Reps'!W11)</f>
        <v/>
      </c>
      <c r="AD11" s="45" t="s">
        <v>135</v>
      </c>
      <c r="AE11" t="str">
        <f>IF('For State Reps'!X11="","",'For State Reps'!X11)</f>
        <v/>
      </c>
      <c r="AF11" s="45" t="s">
        <v>136</v>
      </c>
      <c r="AG11" t="str">
        <f>IF('For State Reps'!Y11="","",'For State Reps'!Y11)</f>
        <v/>
      </c>
      <c r="AH11" t="str">
        <f>IF('For State Reps'!Z11="","",'For State Reps'!Z11)</f>
        <v/>
      </c>
      <c r="AI11" s="45" t="s">
        <v>137</v>
      </c>
      <c r="AJ11" t="str">
        <f>IF('For State Reps'!AA11="","",'For State Reps'!AA11)</f>
        <v/>
      </c>
      <c r="AK11" t="str">
        <f>IF('For State Reps'!AB11="","",'For State Reps'!AB11)</f>
        <v/>
      </c>
    </row>
    <row r="12" spans="1:37" ht="15.75" x14ac:dyDescent="0.25">
      <c r="A12" s="421"/>
      <c r="B12" s="445"/>
      <c r="C12" s="45" t="s">
        <v>138</v>
      </c>
      <c r="D12" t="str">
        <f>IF('For State Reps'!C12="","",'For State Reps'!C12)</f>
        <v/>
      </c>
      <c r="E12" s="285" t="str">
        <f>IF('For State Reps'!D12="","",'For State Reps'!D12)</f>
        <v/>
      </c>
      <c r="F12" s="45" t="s">
        <v>139</v>
      </c>
      <c r="G12" t="str">
        <f>IF('For State Reps'!E12="","",'For State Reps'!E12)</f>
        <v/>
      </c>
      <c r="H12" t="str">
        <f>IF('For State Reps'!F12="","",'For State Reps'!F12)</f>
        <v/>
      </c>
      <c r="I12" s="45" t="s">
        <v>140</v>
      </c>
      <c r="J12" t="str">
        <f>IF('For State Reps'!G12="","",'For State Reps'!G12)</f>
        <v/>
      </c>
      <c r="K12" t="str">
        <f>IF('For State Reps'!H12="","",'For State Reps'!H12)</f>
        <v/>
      </c>
      <c r="L12" t="str">
        <f>IF('For State Reps'!I12="","",'For State Reps'!I12)</f>
        <v/>
      </c>
      <c r="M12" t="str">
        <f>IF('For State Reps'!J12="","",'For State Reps'!J12)</f>
        <v/>
      </c>
      <c r="N12" s="45" t="s">
        <v>141</v>
      </c>
      <c r="O12" t="str">
        <f>IF('For State Reps'!K12="","",'For State Reps'!K12)</f>
        <v/>
      </c>
      <c r="P12" t="str">
        <f>IF('For State Reps'!L12="","",'For State Reps'!L12)</f>
        <v/>
      </c>
      <c r="Q12" t="str">
        <f>IF('For State Reps'!M12="","",'For State Reps'!M12)</f>
        <v/>
      </c>
      <c r="R12" t="str">
        <f>IF('For State Reps'!N12="","",'For State Reps'!N12)</f>
        <v/>
      </c>
      <c r="S12" s="45" t="s">
        <v>142</v>
      </c>
      <c r="T12" t="str">
        <f>IF('For State Reps'!O12="","",'For State Reps'!O12)</f>
        <v/>
      </c>
      <c r="U12" t="str">
        <f>IF('For State Reps'!P12="","",'For State Reps'!P12)</f>
        <v/>
      </c>
      <c r="V12" t="str">
        <f>IF('For State Reps'!Q12="","",'For State Reps'!Q12)</f>
        <v/>
      </c>
      <c r="W12" t="str">
        <f>IF('For State Reps'!R12="","",'For State Reps'!R12)</f>
        <v/>
      </c>
      <c r="X12" s="45" t="s">
        <v>143</v>
      </c>
      <c r="Y12" t="str">
        <f>IF('For State Reps'!S12="","",'For State Reps'!S12)</f>
        <v/>
      </c>
      <c r="Z12" t="str">
        <f>IF('For State Reps'!T12="","",'For State Reps'!T12)</f>
        <v/>
      </c>
      <c r="AA12" t="str">
        <f>IF('For State Reps'!U12="","",'For State Reps'!U12)</f>
        <v/>
      </c>
      <c r="AB12" t="str">
        <f>IF('For State Reps'!V12="","",'For State Reps'!V12)</f>
        <v/>
      </c>
      <c r="AC12" t="str">
        <f>IF('For State Reps'!W12="","",'For State Reps'!W12)</f>
        <v/>
      </c>
      <c r="AD12" s="45"/>
      <c r="AF12" s="45" t="s">
        <v>144</v>
      </c>
      <c r="AG12" t="str">
        <f>IF('For State Reps'!Y12="","",'For State Reps'!Y12)</f>
        <v/>
      </c>
      <c r="AH12" t="str">
        <f>IF('For State Reps'!Z12="","",'For State Reps'!Z12)</f>
        <v/>
      </c>
      <c r="AI12" s="45" t="s">
        <v>145</v>
      </c>
      <c r="AJ12" t="str">
        <f>IF('For State Reps'!AA12="","",'For State Reps'!AA12)</f>
        <v/>
      </c>
      <c r="AK12" t="str">
        <f>IF('For State Reps'!AB12="","",'For State Reps'!AB12)</f>
        <v/>
      </c>
    </row>
    <row r="13" spans="1:37" ht="15.75" x14ac:dyDescent="0.25">
      <c r="A13" s="421"/>
      <c r="B13" s="445"/>
      <c r="C13" s="45" t="s">
        <v>146</v>
      </c>
      <c r="D13" t="str">
        <f>IF('For State Reps'!C13="","",'For State Reps'!C13)</f>
        <v/>
      </c>
      <c r="E13" s="285" t="str">
        <f>IF('For State Reps'!D13="","",'For State Reps'!D13)</f>
        <v/>
      </c>
      <c r="F13" s="45" t="s">
        <v>147</v>
      </c>
      <c r="G13" t="str">
        <f>IF('For State Reps'!E13="","",'For State Reps'!E13)</f>
        <v/>
      </c>
      <c r="H13" t="str">
        <f>IF('For State Reps'!F13="","",'For State Reps'!F13)</f>
        <v/>
      </c>
      <c r="I13" s="45" t="s">
        <v>148</v>
      </c>
      <c r="J13" t="str">
        <f>IF('For State Reps'!G13="","",'For State Reps'!G13)</f>
        <v/>
      </c>
      <c r="K13" t="str">
        <f>IF('For State Reps'!H13="","",'For State Reps'!H13)</f>
        <v/>
      </c>
      <c r="L13" t="str">
        <f>IF('For State Reps'!I13="","",'For State Reps'!I13)</f>
        <v/>
      </c>
      <c r="M13" t="str">
        <f>IF('For State Reps'!J13="","",'For State Reps'!J13)</f>
        <v/>
      </c>
      <c r="N13" s="45" t="s">
        <v>149</v>
      </c>
      <c r="O13" t="str">
        <f>IF('For State Reps'!K13="","",'For State Reps'!K13)</f>
        <v/>
      </c>
      <c r="P13" t="str">
        <f>IF('For State Reps'!L13="","",'For State Reps'!L13)</f>
        <v/>
      </c>
      <c r="Q13" t="str">
        <f>IF('For State Reps'!M13="","",'For State Reps'!M13)</f>
        <v/>
      </c>
      <c r="R13" t="str">
        <f>IF('For State Reps'!N13="","",'For State Reps'!N13)</f>
        <v/>
      </c>
      <c r="S13" s="45" t="s">
        <v>150</v>
      </c>
      <c r="T13" t="str">
        <f>IF('For State Reps'!O13="","",'For State Reps'!O13)</f>
        <v/>
      </c>
      <c r="U13" t="str">
        <f>IF('For State Reps'!P13="","",'For State Reps'!P13)</f>
        <v/>
      </c>
      <c r="V13" t="str">
        <f>IF('For State Reps'!Q13="","",'For State Reps'!Q13)</f>
        <v/>
      </c>
      <c r="W13" t="str">
        <f>IF('For State Reps'!R13="","",'For State Reps'!R13)</f>
        <v/>
      </c>
      <c r="X13" s="45" t="s">
        <v>151</v>
      </c>
      <c r="Y13" t="str">
        <f>IF('For State Reps'!S13="","",'For State Reps'!S13)</f>
        <v/>
      </c>
      <c r="Z13" t="str">
        <f>IF('For State Reps'!T13="","",'For State Reps'!T13)</f>
        <v/>
      </c>
      <c r="AA13" t="str">
        <f>IF('For State Reps'!U13="","",'For State Reps'!U13)</f>
        <v/>
      </c>
      <c r="AB13" t="str">
        <f>IF('For State Reps'!V13="","",'For State Reps'!V13)</f>
        <v/>
      </c>
      <c r="AC13" t="str">
        <f>IF('For State Reps'!W13="","",'For State Reps'!W13)</f>
        <v/>
      </c>
      <c r="AD13" s="45"/>
      <c r="AF13" s="45" t="s">
        <v>152</v>
      </c>
      <c r="AG13" t="str">
        <f>IF('For State Reps'!Y13="","",'For State Reps'!Y13)</f>
        <v/>
      </c>
      <c r="AH13" t="str">
        <f>IF('For State Reps'!Z13="","",'For State Reps'!Z13)</f>
        <v/>
      </c>
      <c r="AI13" s="45" t="s">
        <v>153</v>
      </c>
      <c r="AJ13" t="str">
        <f>IF('For State Reps'!AA13="","",'For State Reps'!AA13)</f>
        <v/>
      </c>
      <c r="AK13" t="str">
        <f>IF('For State Reps'!AB13="","",'For State Reps'!AB13)</f>
        <v/>
      </c>
    </row>
    <row r="14" spans="1:37" ht="16.5" thickBot="1" x14ac:dyDescent="0.3">
      <c r="A14" s="422"/>
      <c r="B14" s="446"/>
      <c r="C14" s="44" t="s">
        <v>154</v>
      </c>
      <c r="D14" s="43" t="str">
        <f>IF('For State Reps'!C14="","",'For State Reps'!C14)</f>
        <v/>
      </c>
      <c r="E14" s="286" t="str">
        <f>IF('For State Reps'!D14="","",'For State Reps'!D14)</f>
        <v/>
      </c>
      <c r="F14" s="44" t="s">
        <v>155</v>
      </c>
      <c r="G14" s="43" t="str">
        <f>IF('For State Reps'!E14="","",'For State Reps'!E14)</f>
        <v/>
      </c>
      <c r="H14" s="43" t="str">
        <f>IF('For State Reps'!F14="","",'For State Reps'!F14)</f>
        <v/>
      </c>
      <c r="I14" s="44" t="s">
        <v>156</v>
      </c>
      <c r="J14" s="43" t="str">
        <f>IF('For State Reps'!G14="","",'For State Reps'!G14)</f>
        <v/>
      </c>
      <c r="K14" s="43" t="str">
        <f>IF('For State Reps'!H14="","",'For State Reps'!H14)</f>
        <v/>
      </c>
      <c r="L14" s="43" t="str">
        <f>IF('For State Reps'!I14="","",'For State Reps'!I14)</f>
        <v/>
      </c>
      <c r="M14" s="43" t="str">
        <f>IF('For State Reps'!J14="","",'For State Reps'!J14)</f>
        <v/>
      </c>
      <c r="N14" s="44" t="s">
        <v>157</v>
      </c>
      <c r="O14" s="43" t="str">
        <f>IF('For State Reps'!K14="","",'For State Reps'!K14)</f>
        <v/>
      </c>
      <c r="P14" s="43" t="str">
        <f>IF('For State Reps'!L14="","",'For State Reps'!L14)</f>
        <v/>
      </c>
      <c r="Q14" s="43" t="str">
        <f>IF('For State Reps'!M14="","",'For State Reps'!M14)</f>
        <v/>
      </c>
      <c r="R14" s="43" t="str">
        <f>IF('For State Reps'!N14="","",'For State Reps'!N14)</f>
        <v/>
      </c>
      <c r="S14" s="44" t="s">
        <v>158</v>
      </c>
      <c r="T14" s="43" t="str">
        <f>IF('For State Reps'!O14="","",'For State Reps'!O14)</f>
        <v/>
      </c>
      <c r="U14" s="43" t="str">
        <f>IF('For State Reps'!P14="","",'For State Reps'!P14)</f>
        <v/>
      </c>
      <c r="V14" s="43" t="str">
        <f>IF('For State Reps'!Q14="","",'For State Reps'!Q14)</f>
        <v/>
      </c>
      <c r="W14" s="43" t="str">
        <f>IF('For State Reps'!R14="","",'For State Reps'!R14)</f>
        <v/>
      </c>
      <c r="X14" s="44" t="s">
        <v>159</v>
      </c>
      <c r="Y14" s="43" t="str">
        <f>IF('For State Reps'!S14="","",'For State Reps'!S14)</f>
        <v/>
      </c>
      <c r="Z14" s="43" t="str">
        <f>IF('For State Reps'!T14="","",'For State Reps'!T14)</f>
        <v/>
      </c>
      <c r="AA14" s="43" t="str">
        <f>IF('For State Reps'!U14="","",'For State Reps'!U14)</f>
        <v/>
      </c>
      <c r="AB14" s="43" t="str">
        <f>IF('For State Reps'!V14="","",'For State Reps'!V14)</f>
        <v/>
      </c>
      <c r="AC14" s="43" t="str">
        <f>IF('For State Reps'!W14="","",'For State Reps'!W14)</f>
        <v/>
      </c>
      <c r="AD14" s="44"/>
      <c r="AE14" s="43"/>
      <c r="AF14" s="44" t="s">
        <v>160</v>
      </c>
      <c r="AG14" s="43" t="str">
        <f>IF('For State Reps'!Y14="","",'For State Reps'!Y14)</f>
        <v/>
      </c>
      <c r="AH14" s="43" t="str">
        <f>IF('For State Reps'!Z14="","",'For State Reps'!Z14)</f>
        <v/>
      </c>
      <c r="AI14" s="44" t="s">
        <v>161</v>
      </c>
      <c r="AJ14" s="43" t="str">
        <f>IF('For State Reps'!AA14="","",'For State Reps'!AA14)</f>
        <v/>
      </c>
      <c r="AK14" s="43" t="str">
        <f>IF('For State Reps'!AB14="","",'For State Reps'!AB14)</f>
        <v/>
      </c>
    </row>
    <row r="15" spans="1:37" ht="15.75" x14ac:dyDescent="0.25">
      <c r="A15" s="423" t="s">
        <v>28</v>
      </c>
      <c r="B15" s="456" t="str">
        <f>IF('For State Reps'!$B15="","",'For State Reps'!$B15)</f>
        <v/>
      </c>
      <c r="C15" s="45" t="s">
        <v>162</v>
      </c>
      <c r="D15" t="str">
        <f>IF('For State Reps'!C15="","",'For State Reps'!C15)</f>
        <v/>
      </c>
      <c r="E15" s="285" t="str">
        <f>IF('For State Reps'!D15="","",'For State Reps'!D15)</f>
        <v/>
      </c>
      <c r="F15" s="45" t="s">
        <v>163</v>
      </c>
      <c r="G15" t="str">
        <f>IF('For State Reps'!E15="","",'For State Reps'!E15)</f>
        <v/>
      </c>
      <c r="H15" t="str">
        <f>IF('For State Reps'!F15="","",'For State Reps'!F15)</f>
        <v/>
      </c>
      <c r="I15" s="45" t="s">
        <v>164</v>
      </c>
      <c r="J15" t="str">
        <f>IF('For State Reps'!G15="","",'For State Reps'!G15)</f>
        <v/>
      </c>
      <c r="K15" t="str">
        <f>IF('For State Reps'!H15="","",'For State Reps'!H15)</f>
        <v/>
      </c>
      <c r="L15" t="str">
        <f>IF('For State Reps'!I15="","",'For State Reps'!I15)</f>
        <v/>
      </c>
      <c r="M15" t="str">
        <f>IF('For State Reps'!J15="","",'For State Reps'!J15)</f>
        <v/>
      </c>
      <c r="N15" s="45" t="s">
        <v>165</v>
      </c>
      <c r="O15" t="str">
        <f>IF('For State Reps'!K15="","",'For State Reps'!K15)</f>
        <v/>
      </c>
      <c r="P15" t="str">
        <f>IF('For State Reps'!L15="","",'For State Reps'!L15)</f>
        <v/>
      </c>
      <c r="Q15" t="str">
        <f>IF('For State Reps'!M15="","",'For State Reps'!M15)</f>
        <v/>
      </c>
      <c r="R15" t="str">
        <f>IF('For State Reps'!N15="","",'For State Reps'!N15)</f>
        <v/>
      </c>
      <c r="S15" s="45" t="s">
        <v>166</v>
      </c>
      <c r="T15" t="str">
        <f>IF('For State Reps'!O15="","",'For State Reps'!O15)</f>
        <v/>
      </c>
      <c r="U15" t="str">
        <f>IF('For State Reps'!P15="","",'For State Reps'!P15)</f>
        <v/>
      </c>
      <c r="V15" t="str">
        <f>IF('For State Reps'!Q15="","",'For State Reps'!Q15)</f>
        <v/>
      </c>
      <c r="W15" t="str">
        <f>IF('For State Reps'!R15="","",'For State Reps'!R15)</f>
        <v/>
      </c>
      <c r="X15" s="45" t="s">
        <v>167</v>
      </c>
      <c r="Y15" t="str">
        <f>IF('For State Reps'!S15="","",'For State Reps'!S15)</f>
        <v/>
      </c>
      <c r="Z15" t="str">
        <f>IF('For State Reps'!T15="","",'For State Reps'!T15)</f>
        <v/>
      </c>
      <c r="AA15" t="str">
        <f>IF('For State Reps'!U15="","",'For State Reps'!U15)</f>
        <v/>
      </c>
      <c r="AB15" t="str">
        <f>IF('For State Reps'!V15="","",'For State Reps'!V15)</f>
        <v/>
      </c>
      <c r="AC15" t="str">
        <f>IF('For State Reps'!W15="","",'For State Reps'!W15)</f>
        <v/>
      </c>
      <c r="AD15" s="45" t="s">
        <v>168</v>
      </c>
      <c r="AE15" t="str">
        <f>IF('For State Reps'!X15="","",'For State Reps'!X15)</f>
        <v/>
      </c>
      <c r="AF15" s="45" t="s">
        <v>169</v>
      </c>
      <c r="AG15" t="str">
        <f>IF('For State Reps'!Y15="","",'For State Reps'!Y15)</f>
        <v/>
      </c>
      <c r="AH15" t="str">
        <f>IF('For State Reps'!Z15="","",'For State Reps'!Z15)</f>
        <v/>
      </c>
      <c r="AI15" s="45" t="s">
        <v>170</v>
      </c>
      <c r="AJ15" t="str">
        <f>IF('For State Reps'!AA15="","",'For State Reps'!AA15)</f>
        <v/>
      </c>
      <c r="AK15" t="str">
        <f>IF('For State Reps'!AB15="","",'For State Reps'!AB15)</f>
        <v/>
      </c>
    </row>
    <row r="16" spans="1:37" ht="15.75" x14ac:dyDescent="0.25">
      <c r="A16" s="424"/>
      <c r="B16" s="457"/>
      <c r="C16" s="45" t="s">
        <v>171</v>
      </c>
      <c r="D16" t="str">
        <f>IF('For State Reps'!C16="","",'For State Reps'!C16)</f>
        <v/>
      </c>
      <c r="E16" s="285" t="str">
        <f>IF('For State Reps'!D16="","",'For State Reps'!D16)</f>
        <v/>
      </c>
      <c r="F16" s="45" t="s">
        <v>172</v>
      </c>
      <c r="G16" t="str">
        <f>IF('For State Reps'!E16="","",'For State Reps'!E16)</f>
        <v/>
      </c>
      <c r="H16" t="str">
        <f>IF('For State Reps'!F16="","",'For State Reps'!F16)</f>
        <v/>
      </c>
      <c r="I16" s="45" t="s">
        <v>173</v>
      </c>
      <c r="J16" t="str">
        <f>IF('For State Reps'!G16="","",'For State Reps'!G16)</f>
        <v/>
      </c>
      <c r="K16" t="str">
        <f>IF('For State Reps'!H16="","",'For State Reps'!H16)</f>
        <v/>
      </c>
      <c r="L16" t="str">
        <f>IF('For State Reps'!I16="","",'For State Reps'!I16)</f>
        <v/>
      </c>
      <c r="M16" t="str">
        <f>IF('For State Reps'!J16="","",'For State Reps'!J16)</f>
        <v/>
      </c>
      <c r="N16" s="45" t="s">
        <v>174</v>
      </c>
      <c r="O16" t="str">
        <f>IF('For State Reps'!K16="","",'For State Reps'!K16)</f>
        <v/>
      </c>
      <c r="P16" t="str">
        <f>IF('For State Reps'!L16="","",'For State Reps'!L16)</f>
        <v/>
      </c>
      <c r="Q16" t="str">
        <f>IF('For State Reps'!M16="","",'For State Reps'!M16)</f>
        <v/>
      </c>
      <c r="R16" t="str">
        <f>IF('For State Reps'!N16="","",'For State Reps'!N16)</f>
        <v/>
      </c>
      <c r="S16" s="45" t="s">
        <v>175</v>
      </c>
      <c r="T16" t="str">
        <f>IF('For State Reps'!O16="","",'For State Reps'!O16)</f>
        <v/>
      </c>
      <c r="U16" t="str">
        <f>IF('For State Reps'!P16="","",'For State Reps'!P16)</f>
        <v/>
      </c>
      <c r="V16" t="str">
        <f>IF('For State Reps'!Q16="","",'For State Reps'!Q16)</f>
        <v/>
      </c>
      <c r="W16" t="str">
        <f>IF('For State Reps'!R16="","",'For State Reps'!R16)</f>
        <v/>
      </c>
      <c r="X16" s="45" t="s">
        <v>176</v>
      </c>
      <c r="Y16" t="str">
        <f>IF('For State Reps'!S16="","",'For State Reps'!S16)</f>
        <v/>
      </c>
      <c r="Z16" t="str">
        <f>IF('For State Reps'!T16="","",'For State Reps'!T16)</f>
        <v/>
      </c>
      <c r="AA16" t="str">
        <f>IF('For State Reps'!U16="","",'For State Reps'!U16)</f>
        <v/>
      </c>
      <c r="AB16" t="str">
        <f>IF('For State Reps'!V16="","",'For State Reps'!V16)</f>
        <v/>
      </c>
      <c r="AC16" t="str">
        <f>IF('For State Reps'!W16="","",'For State Reps'!W16)</f>
        <v/>
      </c>
      <c r="AD16" s="45"/>
      <c r="AF16" s="45" t="s">
        <v>177</v>
      </c>
      <c r="AG16" t="str">
        <f>IF('For State Reps'!Y16="","",'For State Reps'!Y16)</f>
        <v/>
      </c>
      <c r="AH16" t="str">
        <f>IF('For State Reps'!Z16="","",'For State Reps'!Z16)</f>
        <v/>
      </c>
      <c r="AI16" s="45" t="s">
        <v>178</v>
      </c>
      <c r="AJ16" t="str">
        <f>IF('For State Reps'!AA16="","",'For State Reps'!AA16)</f>
        <v/>
      </c>
      <c r="AK16" t="str">
        <f>IF('For State Reps'!AB16="","",'For State Reps'!AB16)</f>
        <v/>
      </c>
    </row>
    <row r="17" spans="1:37" ht="15.75" x14ac:dyDescent="0.25">
      <c r="A17" s="424"/>
      <c r="B17" s="457"/>
      <c r="C17" s="45" t="s">
        <v>179</v>
      </c>
      <c r="D17" t="str">
        <f>IF('For State Reps'!C17="","",'For State Reps'!C17)</f>
        <v/>
      </c>
      <c r="E17" s="285" t="str">
        <f>IF('For State Reps'!D17="","",'For State Reps'!D17)</f>
        <v/>
      </c>
      <c r="F17" s="45" t="s">
        <v>180</v>
      </c>
      <c r="G17" t="str">
        <f>IF('For State Reps'!E17="","",'For State Reps'!E17)</f>
        <v/>
      </c>
      <c r="H17" t="str">
        <f>IF('For State Reps'!F17="","",'For State Reps'!F17)</f>
        <v/>
      </c>
      <c r="I17" s="45" t="s">
        <v>181</v>
      </c>
      <c r="J17" t="str">
        <f>IF('For State Reps'!G17="","",'For State Reps'!G17)</f>
        <v/>
      </c>
      <c r="K17" t="str">
        <f>IF('For State Reps'!H17="","",'For State Reps'!H17)</f>
        <v/>
      </c>
      <c r="L17" t="str">
        <f>IF('For State Reps'!I17="","",'For State Reps'!I17)</f>
        <v/>
      </c>
      <c r="M17" t="str">
        <f>IF('For State Reps'!J17="","",'For State Reps'!J17)</f>
        <v/>
      </c>
      <c r="N17" s="45" t="s">
        <v>182</v>
      </c>
      <c r="O17" t="str">
        <f>IF('For State Reps'!K17="","",'For State Reps'!K17)</f>
        <v/>
      </c>
      <c r="P17" t="str">
        <f>IF('For State Reps'!L17="","",'For State Reps'!L17)</f>
        <v/>
      </c>
      <c r="Q17" t="str">
        <f>IF('For State Reps'!M17="","",'For State Reps'!M17)</f>
        <v/>
      </c>
      <c r="R17" t="str">
        <f>IF('For State Reps'!N17="","",'For State Reps'!N17)</f>
        <v/>
      </c>
      <c r="S17" s="45" t="s">
        <v>183</v>
      </c>
      <c r="T17" t="str">
        <f>IF('For State Reps'!O17="","",'For State Reps'!O17)</f>
        <v/>
      </c>
      <c r="U17" t="str">
        <f>IF('For State Reps'!P17="","",'For State Reps'!P17)</f>
        <v/>
      </c>
      <c r="V17" t="str">
        <f>IF('For State Reps'!Q17="","",'For State Reps'!Q17)</f>
        <v/>
      </c>
      <c r="W17" t="str">
        <f>IF('For State Reps'!R17="","",'For State Reps'!R17)</f>
        <v/>
      </c>
      <c r="X17" s="45" t="s">
        <v>184</v>
      </c>
      <c r="Y17" t="str">
        <f>IF('For State Reps'!S17="","",'For State Reps'!S17)</f>
        <v/>
      </c>
      <c r="Z17" t="str">
        <f>IF('For State Reps'!T17="","",'For State Reps'!T17)</f>
        <v/>
      </c>
      <c r="AA17" t="str">
        <f>IF('For State Reps'!U17="","",'For State Reps'!U17)</f>
        <v/>
      </c>
      <c r="AB17" t="str">
        <f>IF('For State Reps'!V17="","",'For State Reps'!V17)</f>
        <v/>
      </c>
      <c r="AC17" t="str">
        <f>IF('For State Reps'!W17="","",'For State Reps'!W17)</f>
        <v/>
      </c>
      <c r="AD17" s="45"/>
      <c r="AF17" s="45" t="s">
        <v>185</v>
      </c>
      <c r="AG17" t="str">
        <f>IF('For State Reps'!Y17="","",'For State Reps'!Y17)</f>
        <v/>
      </c>
      <c r="AH17" t="str">
        <f>IF('For State Reps'!Z17="","",'For State Reps'!Z17)</f>
        <v/>
      </c>
      <c r="AI17" s="45" t="s">
        <v>186</v>
      </c>
      <c r="AJ17" t="str">
        <f>IF('For State Reps'!AA17="","",'For State Reps'!AA17)</f>
        <v/>
      </c>
      <c r="AK17" t="str">
        <f>IF('For State Reps'!AB17="","",'For State Reps'!AB17)</f>
        <v/>
      </c>
    </row>
    <row r="18" spans="1:37" ht="16.5" thickBot="1" x14ac:dyDescent="0.3">
      <c r="A18" s="425"/>
      <c r="B18" s="458"/>
      <c r="C18" s="44" t="s">
        <v>187</v>
      </c>
      <c r="D18" s="43" t="str">
        <f>IF('For State Reps'!C18="","",'For State Reps'!C18)</f>
        <v/>
      </c>
      <c r="E18" s="286" t="str">
        <f>IF('For State Reps'!D18="","",'For State Reps'!D18)</f>
        <v/>
      </c>
      <c r="F18" s="44" t="s">
        <v>188</v>
      </c>
      <c r="G18" s="43" t="str">
        <f>IF('For State Reps'!E18="","",'For State Reps'!E18)</f>
        <v/>
      </c>
      <c r="H18" s="43" t="str">
        <f>IF('For State Reps'!F18="","",'For State Reps'!F18)</f>
        <v/>
      </c>
      <c r="I18" s="44" t="s">
        <v>189</v>
      </c>
      <c r="J18" s="43" t="str">
        <f>IF('For State Reps'!G18="","",'For State Reps'!G18)</f>
        <v/>
      </c>
      <c r="K18" s="43" t="str">
        <f>IF('For State Reps'!H18="","",'For State Reps'!H18)</f>
        <v/>
      </c>
      <c r="L18" s="43" t="str">
        <f>IF('For State Reps'!I18="","",'For State Reps'!I18)</f>
        <v/>
      </c>
      <c r="M18" s="43" t="str">
        <f>IF('For State Reps'!J18="","",'For State Reps'!J18)</f>
        <v/>
      </c>
      <c r="N18" s="44" t="s">
        <v>190</v>
      </c>
      <c r="O18" s="43" t="str">
        <f>IF('For State Reps'!K18="","",'For State Reps'!K18)</f>
        <v/>
      </c>
      <c r="P18" s="43" t="str">
        <f>IF('For State Reps'!L18="","",'For State Reps'!L18)</f>
        <v/>
      </c>
      <c r="Q18" s="43" t="str">
        <f>IF('For State Reps'!M18="","",'For State Reps'!M18)</f>
        <v/>
      </c>
      <c r="R18" s="43" t="str">
        <f>IF('For State Reps'!N18="","",'For State Reps'!N18)</f>
        <v/>
      </c>
      <c r="S18" s="44" t="s">
        <v>191</v>
      </c>
      <c r="T18" s="43" t="str">
        <f>IF('For State Reps'!O18="","",'For State Reps'!O18)</f>
        <v/>
      </c>
      <c r="U18" s="43" t="str">
        <f>IF('For State Reps'!P18="","",'For State Reps'!P18)</f>
        <v/>
      </c>
      <c r="V18" s="43" t="str">
        <f>IF('For State Reps'!Q18="","",'For State Reps'!Q18)</f>
        <v/>
      </c>
      <c r="W18" s="43" t="str">
        <f>IF('For State Reps'!R18="","",'For State Reps'!R18)</f>
        <v/>
      </c>
      <c r="X18" s="44" t="s">
        <v>192</v>
      </c>
      <c r="Y18" s="43" t="str">
        <f>IF('For State Reps'!S18="","",'For State Reps'!S18)</f>
        <v/>
      </c>
      <c r="Z18" s="43" t="str">
        <f>IF('For State Reps'!T18="","",'For State Reps'!T18)</f>
        <v/>
      </c>
      <c r="AA18" s="43" t="str">
        <f>IF('For State Reps'!U18="","",'For State Reps'!U18)</f>
        <v/>
      </c>
      <c r="AB18" s="43" t="str">
        <f>IF('For State Reps'!V18="","",'For State Reps'!V18)</f>
        <v/>
      </c>
      <c r="AC18" s="43" t="str">
        <f>IF('For State Reps'!W18="","",'For State Reps'!W18)</f>
        <v/>
      </c>
      <c r="AD18" s="44"/>
      <c r="AE18" s="43"/>
      <c r="AF18" s="44" t="s">
        <v>193</v>
      </c>
      <c r="AG18" s="43" t="str">
        <f>IF('For State Reps'!Y18="","",'For State Reps'!Y18)</f>
        <v/>
      </c>
      <c r="AH18" s="43" t="str">
        <f>IF('For State Reps'!Z18="","",'For State Reps'!Z18)</f>
        <v/>
      </c>
      <c r="AI18" s="44" t="s">
        <v>194</v>
      </c>
      <c r="AJ18" s="43" t="str">
        <f>IF('For State Reps'!AA18="","",'For State Reps'!AA18)</f>
        <v/>
      </c>
      <c r="AK18" s="43" t="str">
        <f>IF('For State Reps'!AB18="","",'For State Reps'!AB18)</f>
        <v/>
      </c>
    </row>
    <row r="19" spans="1:37" ht="15.75" x14ac:dyDescent="0.25">
      <c r="A19" s="405" t="s">
        <v>29</v>
      </c>
      <c r="B19" s="444" t="str">
        <f>IF('For State Reps'!$B19="","",'For State Reps'!$B19)</f>
        <v/>
      </c>
      <c r="C19" s="45" t="s">
        <v>195</v>
      </c>
      <c r="D19" t="str">
        <f>IF('For State Reps'!C19="","",'For State Reps'!C19)</f>
        <v/>
      </c>
      <c r="E19" s="285" t="str">
        <f>IF('For State Reps'!D19="","",'For State Reps'!D19)</f>
        <v/>
      </c>
      <c r="F19" s="45" t="s">
        <v>196</v>
      </c>
      <c r="G19" t="str">
        <f>IF('For State Reps'!E19="","",'For State Reps'!E19)</f>
        <v/>
      </c>
      <c r="H19" t="str">
        <f>IF('For State Reps'!F19="","",'For State Reps'!F19)</f>
        <v/>
      </c>
      <c r="I19" s="45" t="s">
        <v>197</v>
      </c>
      <c r="J19" t="str">
        <f>IF('For State Reps'!G19="","",'For State Reps'!G19)</f>
        <v/>
      </c>
      <c r="K19" t="str">
        <f>IF('For State Reps'!H19="","",'For State Reps'!H19)</f>
        <v/>
      </c>
      <c r="L19" t="str">
        <f>IF('For State Reps'!I19="","",'For State Reps'!I19)</f>
        <v/>
      </c>
      <c r="M19" t="str">
        <f>IF('For State Reps'!J19="","",'For State Reps'!J19)</f>
        <v/>
      </c>
      <c r="N19" s="45" t="s">
        <v>198</v>
      </c>
      <c r="O19" t="str">
        <f>IF('For State Reps'!K19="","",'For State Reps'!K19)</f>
        <v/>
      </c>
      <c r="P19" t="str">
        <f>IF('For State Reps'!L19="","",'For State Reps'!L19)</f>
        <v/>
      </c>
      <c r="Q19" t="str">
        <f>IF('For State Reps'!M19="","",'For State Reps'!M19)</f>
        <v/>
      </c>
      <c r="R19" t="str">
        <f>IF('For State Reps'!N19="","",'For State Reps'!N19)</f>
        <v/>
      </c>
      <c r="S19" s="45" t="s">
        <v>199</v>
      </c>
      <c r="T19" t="str">
        <f>IF('For State Reps'!O19="","",'For State Reps'!O19)</f>
        <v/>
      </c>
      <c r="U19" t="str">
        <f>IF('For State Reps'!P19="","",'For State Reps'!P19)</f>
        <v/>
      </c>
      <c r="V19" t="str">
        <f>IF('For State Reps'!Q19="","",'For State Reps'!Q19)</f>
        <v/>
      </c>
      <c r="W19" t="str">
        <f>IF('For State Reps'!R19="","",'For State Reps'!R19)</f>
        <v/>
      </c>
      <c r="X19" s="45" t="s">
        <v>200</v>
      </c>
      <c r="Y19" t="str">
        <f>IF('For State Reps'!S19="","",'For State Reps'!S19)</f>
        <v/>
      </c>
      <c r="Z19" t="str">
        <f>IF('For State Reps'!T19="","",'For State Reps'!T19)</f>
        <v/>
      </c>
      <c r="AA19" t="str">
        <f>IF('For State Reps'!U19="","",'For State Reps'!U19)</f>
        <v/>
      </c>
      <c r="AB19" t="str">
        <f>IF('For State Reps'!V19="","",'For State Reps'!V19)</f>
        <v/>
      </c>
      <c r="AC19" t="str">
        <f>IF('For State Reps'!W19="","",'For State Reps'!W19)</f>
        <v/>
      </c>
      <c r="AD19" s="45" t="s">
        <v>201</v>
      </c>
      <c r="AE19" t="str">
        <f>IF('For State Reps'!X19="","",'For State Reps'!X19)</f>
        <v/>
      </c>
      <c r="AF19" s="45" t="s">
        <v>202</v>
      </c>
      <c r="AG19" t="str">
        <f>IF('For State Reps'!Y19="","",'For State Reps'!Y19)</f>
        <v/>
      </c>
      <c r="AH19" t="str">
        <f>IF('For State Reps'!Z19="","",'For State Reps'!Z19)</f>
        <v/>
      </c>
      <c r="AI19" s="45" t="s">
        <v>203</v>
      </c>
      <c r="AJ19" t="str">
        <f>IF('For State Reps'!AA19="","",'For State Reps'!AA19)</f>
        <v/>
      </c>
      <c r="AK19" t="str">
        <f>IF('For State Reps'!AB19="","",'For State Reps'!AB19)</f>
        <v/>
      </c>
    </row>
    <row r="20" spans="1:37" ht="15.75" x14ac:dyDescent="0.25">
      <c r="A20" s="406"/>
      <c r="B20" s="445"/>
      <c r="C20" s="45" t="s">
        <v>204</v>
      </c>
      <c r="D20" t="str">
        <f>IF('For State Reps'!C20="","",'For State Reps'!C20)</f>
        <v/>
      </c>
      <c r="E20" s="285" t="str">
        <f>IF('For State Reps'!D20="","",'For State Reps'!D20)</f>
        <v/>
      </c>
      <c r="F20" s="45" t="s">
        <v>205</v>
      </c>
      <c r="G20" t="str">
        <f>IF('For State Reps'!E20="","",'For State Reps'!E20)</f>
        <v/>
      </c>
      <c r="H20" t="str">
        <f>IF('For State Reps'!F20="","",'For State Reps'!F20)</f>
        <v/>
      </c>
      <c r="I20" s="45" t="s">
        <v>206</v>
      </c>
      <c r="J20" t="str">
        <f>IF('For State Reps'!G20="","",'For State Reps'!G20)</f>
        <v/>
      </c>
      <c r="K20" t="str">
        <f>IF('For State Reps'!H20="","",'For State Reps'!H20)</f>
        <v/>
      </c>
      <c r="L20" t="str">
        <f>IF('For State Reps'!I20="","",'For State Reps'!I20)</f>
        <v/>
      </c>
      <c r="M20" t="str">
        <f>IF('For State Reps'!J20="","",'For State Reps'!J20)</f>
        <v/>
      </c>
      <c r="N20" s="45" t="s">
        <v>207</v>
      </c>
      <c r="O20" t="str">
        <f>IF('For State Reps'!K20="","",'For State Reps'!K20)</f>
        <v/>
      </c>
      <c r="P20" t="str">
        <f>IF('For State Reps'!L20="","",'For State Reps'!L20)</f>
        <v/>
      </c>
      <c r="Q20" t="str">
        <f>IF('For State Reps'!M20="","",'For State Reps'!M20)</f>
        <v/>
      </c>
      <c r="R20" t="str">
        <f>IF('For State Reps'!N20="","",'For State Reps'!N20)</f>
        <v/>
      </c>
      <c r="S20" s="45" t="s">
        <v>208</v>
      </c>
      <c r="T20" t="str">
        <f>IF('For State Reps'!O20="","",'For State Reps'!O20)</f>
        <v/>
      </c>
      <c r="U20" t="str">
        <f>IF('For State Reps'!P20="","",'For State Reps'!P20)</f>
        <v/>
      </c>
      <c r="V20" t="str">
        <f>IF('For State Reps'!Q20="","",'For State Reps'!Q20)</f>
        <v/>
      </c>
      <c r="W20" t="str">
        <f>IF('For State Reps'!R20="","",'For State Reps'!R20)</f>
        <v/>
      </c>
      <c r="X20" s="45" t="s">
        <v>209</v>
      </c>
      <c r="Y20" t="str">
        <f>IF('For State Reps'!S20="","",'For State Reps'!S20)</f>
        <v/>
      </c>
      <c r="Z20" t="str">
        <f>IF('For State Reps'!T20="","",'For State Reps'!T20)</f>
        <v/>
      </c>
      <c r="AA20" t="str">
        <f>IF('For State Reps'!U20="","",'For State Reps'!U20)</f>
        <v/>
      </c>
      <c r="AB20" t="str">
        <f>IF('For State Reps'!V20="","",'For State Reps'!V20)</f>
        <v/>
      </c>
      <c r="AC20" t="str">
        <f>IF('For State Reps'!W20="","",'For State Reps'!W20)</f>
        <v/>
      </c>
      <c r="AD20" s="45"/>
      <c r="AF20" s="45" t="s">
        <v>210</v>
      </c>
      <c r="AG20" t="str">
        <f>IF('For State Reps'!Y20="","",'For State Reps'!Y20)</f>
        <v/>
      </c>
      <c r="AH20" t="str">
        <f>IF('For State Reps'!Z20="","",'For State Reps'!Z20)</f>
        <v/>
      </c>
      <c r="AI20" s="45" t="s">
        <v>211</v>
      </c>
      <c r="AJ20" t="str">
        <f>IF('For State Reps'!AA20="","",'For State Reps'!AA20)</f>
        <v/>
      </c>
      <c r="AK20" t="str">
        <f>IF('For State Reps'!AB20="","",'For State Reps'!AB20)</f>
        <v/>
      </c>
    </row>
    <row r="21" spans="1:37" ht="15.75" x14ac:dyDescent="0.25">
      <c r="A21" s="406"/>
      <c r="B21" s="445"/>
      <c r="C21" s="45" t="s">
        <v>212</v>
      </c>
      <c r="D21" t="str">
        <f>IF('For State Reps'!C21="","",'For State Reps'!C21)</f>
        <v/>
      </c>
      <c r="E21" s="285" t="str">
        <f>IF('For State Reps'!D21="","",'For State Reps'!D21)</f>
        <v/>
      </c>
      <c r="F21" s="45" t="s">
        <v>213</v>
      </c>
      <c r="G21" t="str">
        <f>IF('For State Reps'!E21="","",'For State Reps'!E21)</f>
        <v/>
      </c>
      <c r="H21" t="str">
        <f>IF('For State Reps'!F21="","",'For State Reps'!F21)</f>
        <v/>
      </c>
      <c r="I21" s="45" t="s">
        <v>214</v>
      </c>
      <c r="J21" t="str">
        <f>IF('For State Reps'!G21="","",'For State Reps'!G21)</f>
        <v/>
      </c>
      <c r="K21" t="str">
        <f>IF('For State Reps'!H21="","",'For State Reps'!H21)</f>
        <v/>
      </c>
      <c r="L21" t="str">
        <f>IF('For State Reps'!I21="","",'For State Reps'!I21)</f>
        <v/>
      </c>
      <c r="M21" t="str">
        <f>IF('For State Reps'!J21="","",'For State Reps'!J21)</f>
        <v/>
      </c>
      <c r="N21" s="45" t="s">
        <v>215</v>
      </c>
      <c r="O21" t="str">
        <f>IF('For State Reps'!K21="","",'For State Reps'!K21)</f>
        <v/>
      </c>
      <c r="P21" t="str">
        <f>IF('For State Reps'!L21="","",'For State Reps'!L21)</f>
        <v/>
      </c>
      <c r="Q21" t="str">
        <f>IF('For State Reps'!M21="","",'For State Reps'!M21)</f>
        <v/>
      </c>
      <c r="R21" t="str">
        <f>IF('For State Reps'!N21="","",'For State Reps'!N21)</f>
        <v/>
      </c>
      <c r="S21" s="45" t="s">
        <v>216</v>
      </c>
      <c r="T21" t="str">
        <f>IF('For State Reps'!O21="","",'For State Reps'!O21)</f>
        <v/>
      </c>
      <c r="U21" t="str">
        <f>IF('For State Reps'!P21="","",'For State Reps'!P21)</f>
        <v/>
      </c>
      <c r="V21" t="str">
        <f>IF('For State Reps'!Q21="","",'For State Reps'!Q21)</f>
        <v/>
      </c>
      <c r="W21" t="str">
        <f>IF('For State Reps'!R21="","",'For State Reps'!R21)</f>
        <v/>
      </c>
      <c r="X21" s="45" t="s">
        <v>217</v>
      </c>
      <c r="Y21" t="str">
        <f>IF('For State Reps'!S21="","",'For State Reps'!S21)</f>
        <v/>
      </c>
      <c r="Z21" t="str">
        <f>IF('For State Reps'!T21="","",'For State Reps'!T21)</f>
        <v/>
      </c>
      <c r="AA21" t="str">
        <f>IF('For State Reps'!U21="","",'For State Reps'!U21)</f>
        <v/>
      </c>
      <c r="AB21" t="str">
        <f>IF('For State Reps'!V21="","",'For State Reps'!V21)</f>
        <v/>
      </c>
      <c r="AC21" t="str">
        <f>IF('For State Reps'!W21="","",'For State Reps'!W21)</f>
        <v/>
      </c>
      <c r="AD21" s="45"/>
      <c r="AF21" s="45" t="s">
        <v>218</v>
      </c>
      <c r="AG21" t="str">
        <f>IF('For State Reps'!Y21="","",'For State Reps'!Y21)</f>
        <v/>
      </c>
      <c r="AH21" t="str">
        <f>IF('For State Reps'!Z21="","",'For State Reps'!Z21)</f>
        <v/>
      </c>
      <c r="AI21" s="45" t="s">
        <v>219</v>
      </c>
      <c r="AJ21" t="str">
        <f>IF('For State Reps'!AA21="","",'For State Reps'!AA21)</f>
        <v/>
      </c>
      <c r="AK21" t="str">
        <f>IF('For State Reps'!AB21="","",'For State Reps'!AB21)</f>
        <v/>
      </c>
    </row>
    <row r="22" spans="1:37" ht="16.5" thickBot="1" x14ac:dyDescent="0.3">
      <c r="A22" s="407"/>
      <c r="B22" s="446"/>
      <c r="C22" s="44" t="s">
        <v>220</v>
      </c>
      <c r="D22" s="43" t="str">
        <f>IF('For State Reps'!C22="","",'For State Reps'!C22)</f>
        <v/>
      </c>
      <c r="E22" s="286" t="str">
        <f>IF('For State Reps'!D22="","",'For State Reps'!D22)</f>
        <v/>
      </c>
      <c r="F22" s="44" t="s">
        <v>221</v>
      </c>
      <c r="G22" s="43" t="str">
        <f>IF('For State Reps'!E22="","",'For State Reps'!E22)</f>
        <v/>
      </c>
      <c r="H22" s="43" t="str">
        <f>IF('For State Reps'!F22="","",'For State Reps'!F22)</f>
        <v/>
      </c>
      <c r="I22" s="44" t="s">
        <v>222</v>
      </c>
      <c r="J22" s="43" t="str">
        <f>IF('For State Reps'!G22="","",'For State Reps'!G22)</f>
        <v/>
      </c>
      <c r="K22" s="43" t="str">
        <f>IF('For State Reps'!H22="","",'For State Reps'!H22)</f>
        <v/>
      </c>
      <c r="L22" s="43" t="str">
        <f>IF('For State Reps'!I22="","",'For State Reps'!I22)</f>
        <v/>
      </c>
      <c r="M22" s="43" t="str">
        <f>IF('For State Reps'!J22="","",'For State Reps'!J22)</f>
        <v/>
      </c>
      <c r="N22" s="44" t="s">
        <v>223</v>
      </c>
      <c r="O22" s="43" t="str">
        <f>IF('For State Reps'!K22="","",'For State Reps'!K22)</f>
        <v/>
      </c>
      <c r="P22" s="43" t="str">
        <f>IF('For State Reps'!L22="","",'For State Reps'!L22)</f>
        <v/>
      </c>
      <c r="Q22" s="43" t="str">
        <f>IF('For State Reps'!M22="","",'For State Reps'!M22)</f>
        <v/>
      </c>
      <c r="R22" s="43" t="str">
        <f>IF('For State Reps'!N22="","",'For State Reps'!N22)</f>
        <v/>
      </c>
      <c r="S22" s="44" t="s">
        <v>224</v>
      </c>
      <c r="T22" s="43" t="str">
        <f>IF('For State Reps'!O22="","",'For State Reps'!O22)</f>
        <v/>
      </c>
      <c r="U22" s="43" t="str">
        <f>IF('For State Reps'!P22="","",'For State Reps'!P22)</f>
        <v/>
      </c>
      <c r="V22" s="43" t="str">
        <f>IF('For State Reps'!Q22="","",'For State Reps'!Q22)</f>
        <v/>
      </c>
      <c r="W22" s="43" t="str">
        <f>IF('For State Reps'!R22="","",'For State Reps'!R22)</f>
        <v/>
      </c>
      <c r="X22" s="44" t="s">
        <v>225</v>
      </c>
      <c r="Y22" s="43" t="str">
        <f>IF('For State Reps'!S22="","",'For State Reps'!S22)</f>
        <v/>
      </c>
      <c r="Z22" s="43" t="str">
        <f>IF('For State Reps'!T22="","",'For State Reps'!T22)</f>
        <v/>
      </c>
      <c r="AA22" s="43" t="str">
        <f>IF('For State Reps'!U22="","",'For State Reps'!U22)</f>
        <v/>
      </c>
      <c r="AB22" s="43" t="str">
        <f>IF('For State Reps'!V22="","",'For State Reps'!V22)</f>
        <v/>
      </c>
      <c r="AC22" s="43" t="str">
        <f>IF('For State Reps'!W22="","",'For State Reps'!W22)</f>
        <v/>
      </c>
      <c r="AD22" s="44"/>
      <c r="AE22" s="43"/>
      <c r="AF22" s="44" t="s">
        <v>226</v>
      </c>
      <c r="AG22" s="43" t="str">
        <f>IF('For State Reps'!Y22="","",'For State Reps'!Y22)</f>
        <v/>
      </c>
      <c r="AH22" s="43" t="str">
        <f>IF('For State Reps'!Z22="","",'For State Reps'!Z22)</f>
        <v/>
      </c>
      <c r="AI22" s="44" t="s">
        <v>227</v>
      </c>
      <c r="AJ22" s="43" t="str">
        <f>IF('For State Reps'!AA22="","",'For State Reps'!AA22)</f>
        <v/>
      </c>
      <c r="AK22" s="43" t="str">
        <f>IF('For State Reps'!AB22="","",'For State Reps'!AB22)</f>
        <v/>
      </c>
    </row>
    <row r="23" spans="1:37" ht="15.75" x14ac:dyDescent="0.25">
      <c r="A23" s="408" t="s">
        <v>30</v>
      </c>
      <c r="B23" s="444" t="str">
        <f>IF('For State Reps'!$B23="","",'For State Reps'!$B23)</f>
        <v/>
      </c>
      <c r="C23" s="45" t="s">
        <v>228</v>
      </c>
      <c r="D23" t="str">
        <f>IF('For State Reps'!C23="","",'For State Reps'!C23)</f>
        <v/>
      </c>
      <c r="E23" s="285" t="str">
        <f>IF('For State Reps'!D23="","",'For State Reps'!D23)</f>
        <v/>
      </c>
      <c r="F23" s="45" t="s">
        <v>229</v>
      </c>
      <c r="G23" t="str">
        <f>IF('For State Reps'!E23="","",'For State Reps'!E23)</f>
        <v/>
      </c>
      <c r="H23" t="str">
        <f>IF('For State Reps'!F23="","",'For State Reps'!F23)</f>
        <v/>
      </c>
      <c r="I23" s="45" t="s">
        <v>230</v>
      </c>
      <c r="J23" t="str">
        <f>IF('For State Reps'!G23="","",'For State Reps'!G23)</f>
        <v/>
      </c>
      <c r="K23" t="str">
        <f>IF('For State Reps'!H23="","",'For State Reps'!H23)</f>
        <v/>
      </c>
      <c r="L23" t="str">
        <f>IF('For State Reps'!I23="","",'For State Reps'!I23)</f>
        <v/>
      </c>
      <c r="M23" t="str">
        <f>IF('For State Reps'!J23="","",'For State Reps'!J23)</f>
        <v/>
      </c>
      <c r="N23" s="45" t="s">
        <v>231</v>
      </c>
      <c r="O23" t="str">
        <f>IF('For State Reps'!K23="","",'For State Reps'!K23)</f>
        <v/>
      </c>
      <c r="P23" t="str">
        <f>IF('For State Reps'!L23="","",'For State Reps'!L23)</f>
        <v/>
      </c>
      <c r="Q23" t="str">
        <f>IF('For State Reps'!M23="","",'For State Reps'!M23)</f>
        <v/>
      </c>
      <c r="R23" t="str">
        <f>IF('For State Reps'!N23="","",'For State Reps'!N23)</f>
        <v/>
      </c>
      <c r="S23" s="45" t="s">
        <v>232</v>
      </c>
      <c r="T23" t="str">
        <f>IF('For State Reps'!O23="","",'For State Reps'!O23)</f>
        <v/>
      </c>
      <c r="U23" t="str">
        <f>IF('For State Reps'!P23="","",'For State Reps'!P23)</f>
        <v/>
      </c>
      <c r="V23" t="str">
        <f>IF('For State Reps'!Q23="","",'For State Reps'!Q23)</f>
        <v/>
      </c>
      <c r="W23" t="str">
        <f>IF('For State Reps'!R23="","",'For State Reps'!R23)</f>
        <v/>
      </c>
      <c r="X23" s="45" t="s">
        <v>233</v>
      </c>
      <c r="Y23" t="str">
        <f>IF('For State Reps'!S23="","",'For State Reps'!S23)</f>
        <v/>
      </c>
      <c r="Z23" t="str">
        <f>IF('For State Reps'!T23="","",'For State Reps'!T23)</f>
        <v/>
      </c>
      <c r="AA23" t="str">
        <f>IF('For State Reps'!U23="","",'For State Reps'!U23)</f>
        <v/>
      </c>
      <c r="AB23" t="str">
        <f>IF('For State Reps'!V23="","",'For State Reps'!V23)</f>
        <v/>
      </c>
      <c r="AC23" t="str">
        <f>IF('For State Reps'!W23="","",'For State Reps'!W23)</f>
        <v/>
      </c>
      <c r="AD23" s="45" t="s">
        <v>234</v>
      </c>
      <c r="AE23" t="str">
        <f>IF('For State Reps'!X23="","",'For State Reps'!X23)</f>
        <v/>
      </c>
      <c r="AF23" s="45" t="s">
        <v>235</v>
      </c>
      <c r="AG23" t="str">
        <f>IF('For State Reps'!Y23="","",'For State Reps'!Y23)</f>
        <v/>
      </c>
      <c r="AH23" t="str">
        <f>IF('For State Reps'!Z23="","",'For State Reps'!Z23)</f>
        <v/>
      </c>
      <c r="AI23" s="45" t="s">
        <v>236</v>
      </c>
      <c r="AJ23" t="str">
        <f>IF('For State Reps'!AA23="","",'For State Reps'!AA23)</f>
        <v/>
      </c>
      <c r="AK23" t="str">
        <f>IF('For State Reps'!AB23="","",'For State Reps'!AB23)</f>
        <v/>
      </c>
    </row>
    <row r="24" spans="1:37" ht="15.75" x14ac:dyDescent="0.25">
      <c r="A24" s="409"/>
      <c r="B24" s="445"/>
      <c r="C24" s="45" t="s">
        <v>237</v>
      </c>
      <c r="D24" t="str">
        <f>IF('For State Reps'!C24="","",'For State Reps'!C24)</f>
        <v/>
      </c>
      <c r="E24" s="285" t="str">
        <f>IF('For State Reps'!D24="","",'For State Reps'!D24)</f>
        <v/>
      </c>
      <c r="F24" s="45" t="s">
        <v>238</v>
      </c>
      <c r="G24" t="str">
        <f>IF('For State Reps'!E24="","",'For State Reps'!E24)</f>
        <v/>
      </c>
      <c r="H24" t="str">
        <f>IF('For State Reps'!F24="","",'For State Reps'!F24)</f>
        <v/>
      </c>
      <c r="I24" s="45" t="s">
        <v>239</v>
      </c>
      <c r="J24" t="str">
        <f>IF('For State Reps'!G24="","",'For State Reps'!G24)</f>
        <v/>
      </c>
      <c r="K24" t="str">
        <f>IF('For State Reps'!H24="","",'For State Reps'!H24)</f>
        <v/>
      </c>
      <c r="L24" t="str">
        <f>IF('For State Reps'!I24="","",'For State Reps'!I24)</f>
        <v/>
      </c>
      <c r="M24" t="str">
        <f>IF('For State Reps'!J24="","",'For State Reps'!J24)</f>
        <v/>
      </c>
      <c r="N24" s="45" t="s">
        <v>240</v>
      </c>
      <c r="O24" t="str">
        <f>IF('For State Reps'!K24="","",'For State Reps'!K24)</f>
        <v/>
      </c>
      <c r="P24" t="str">
        <f>IF('For State Reps'!L24="","",'For State Reps'!L24)</f>
        <v/>
      </c>
      <c r="Q24" t="str">
        <f>IF('For State Reps'!M24="","",'For State Reps'!M24)</f>
        <v/>
      </c>
      <c r="R24" t="str">
        <f>IF('For State Reps'!N24="","",'For State Reps'!N24)</f>
        <v/>
      </c>
      <c r="S24" s="45" t="s">
        <v>241</v>
      </c>
      <c r="T24" t="str">
        <f>IF('For State Reps'!O24="","",'For State Reps'!O24)</f>
        <v/>
      </c>
      <c r="U24" t="str">
        <f>IF('For State Reps'!P24="","",'For State Reps'!P24)</f>
        <v/>
      </c>
      <c r="V24" t="str">
        <f>IF('For State Reps'!Q24="","",'For State Reps'!Q24)</f>
        <v/>
      </c>
      <c r="W24" t="str">
        <f>IF('For State Reps'!R24="","",'For State Reps'!R24)</f>
        <v/>
      </c>
      <c r="X24" s="45" t="s">
        <v>242</v>
      </c>
      <c r="Y24" t="str">
        <f>IF('For State Reps'!S24="","",'For State Reps'!S24)</f>
        <v/>
      </c>
      <c r="Z24" t="str">
        <f>IF('For State Reps'!T24="","",'For State Reps'!T24)</f>
        <v/>
      </c>
      <c r="AA24" t="str">
        <f>IF('For State Reps'!U24="","",'For State Reps'!U24)</f>
        <v/>
      </c>
      <c r="AB24" t="str">
        <f>IF('For State Reps'!V24="","",'For State Reps'!V24)</f>
        <v/>
      </c>
      <c r="AC24" t="str">
        <f>IF('For State Reps'!W24="","",'For State Reps'!W24)</f>
        <v/>
      </c>
      <c r="AD24" s="45"/>
      <c r="AF24" s="45" t="s">
        <v>243</v>
      </c>
      <c r="AG24" t="str">
        <f>IF('For State Reps'!Y24="","",'For State Reps'!Y24)</f>
        <v/>
      </c>
      <c r="AH24" t="str">
        <f>IF('For State Reps'!Z24="","",'For State Reps'!Z24)</f>
        <v/>
      </c>
      <c r="AI24" s="45" t="s">
        <v>244</v>
      </c>
      <c r="AJ24" t="str">
        <f>IF('For State Reps'!AA24="","",'For State Reps'!AA24)</f>
        <v/>
      </c>
      <c r="AK24" t="str">
        <f>IF('For State Reps'!AB24="","",'For State Reps'!AB24)</f>
        <v/>
      </c>
    </row>
    <row r="25" spans="1:37" ht="15.75" x14ac:dyDescent="0.25">
      <c r="A25" s="409"/>
      <c r="B25" s="445"/>
      <c r="C25" s="45" t="s">
        <v>245</v>
      </c>
      <c r="D25" t="str">
        <f>IF('For State Reps'!C25="","",'For State Reps'!C25)</f>
        <v/>
      </c>
      <c r="E25" s="285" t="str">
        <f>IF('For State Reps'!D25="","",'For State Reps'!D25)</f>
        <v/>
      </c>
      <c r="F25" s="45" t="s">
        <v>246</v>
      </c>
      <c r="G25" t="str">
        <f>IF('For State Reps'!E25="","",'For State Reps'!E25)</f>
        <v/>
      </c>
      <c r="H25" t="str">
        <f>IF('For State Reps'!F25="","",'For State Reps'!F25)</f>
        <v/>
      </c>
      <c r="I25" s="45" t="s">
        <v>247</v>
      </c>
      <c r="J25" t="str">
        <f>IF('For State Reps'!G25="","",'For State Reps'!G25)</f>
        <v/>
      </c>
      <c r="K25" t="str">
        <f>IF('For State Reps'!H25="","",'For State Reps'!H25)</f>
        <v/>
      </c>
      <c r="L25" t="str">
        <f>IF('For State Reps'!I25="","",'For State Reps'!I25)</f>
        <v/>
      </c>
      <c r="M25" t="str">
        <f>IF('For State Reps'!J25="","",'For State Reps'!J25)</f>
        <v/>
      </c>
      <c r="N25" s="45" t="s">
        <v>248</v>
      </c>
      <c r="O25" t="str">
        <f>IF('For State Reps'!K25="","",'For State Reps'!K25)</f>
        <v/>
      </c>
      <c r="P25" t="str">
        <f>IF('For State Reps'!L25="","",'For State Reps'!L25)</f>
        <v/>
      </c>
      <c r="Q25" t="str">
        <f>IF('For State Reps'!M25="","",'For State Reps'!M25)</f>
        <v/>
      </c>
      <c r="R25" t="str">
        <f>IF('For State Reps'!N25="","",'For State Reps'!N25)</f>
        <v/>
      </c>
      <c r="S25" s="45" t="s">
        <v>249</v>
      </c>
      <c r="T25" t="str">
        <f>IF('For State Reps'!O25="","",'For State Reps'!O25)</f>
        <v/>
      </c>
      <c r="U25" t="str">
        <f>IF('For State Reps'!P25="","",'For State Reps'!P25)</f>
        <v/>
      </c>
      <c r="V25" t="str">
        <f>IF('For State Reps'!Q25="","",'For State Reps'!Q25)</f>
        <v/>
      </c>
      <c r="W25" t="str">
        <f>IF('For State Reps'!R25="","",'For State Reps'!R25)</f>
        <v/>
      </c>
      <c r="X25" s="45" t="s">
        <v>250</v>
      </c>
      <c r="Y25" t="str">
        <f>IF('For State Reps'!S25="","",'For State Reps'!S25)</f>
        <v/>
      </c>
      <c r="Z25" t="str">
        <f>IF('For State Reps'!T25="","",'For State Reps'!T25)</f>
        <v/>
      </c>
      <c r="AA25" t="str">
        <f>IF('For State Reps'!U25="","",'For State Reps'!U25)</f>
        <v/>
      </c>
      <c r="AB25" t="str">
        <f>IF('For State Reps'!V25="","",'For State Reps'!V25)</f>
        <v/>
      </c>
      <c r="AC25" t="str">
        <f>IF('For State Reps'!W25="","",'For State Reps'!W25)</f>
        <v/>
      </c>
      <c r="AD25" s="45"/>
      <c r="AF25" s="45" t="s">
        <v>251</v>
      </c>
      <c r="AG25" t="str">
        <f>IF('For State Reps'!Y25="","",'For State Reps'!Y25)</f>
        <v/>
      </c>
      <c r="AH25" t="str">
        <f>IF('For State Reps'!Z25="","",'For State Reps'!Z25)</f>
        <v/>
      </c>
      <c r="AI25" s="45" t="s">
        <v>252</v>
      </c>
      <c r="AJ25" t="str">
        <f>IF('For State Reps'!AA25="","",'For State Reps'!AA25)</f>
        <v/>
      </c>
      <c r="AK25" t="str">
        <f>IF('For State Reps'!AB25="","",'For State Reps'!AB25)</f>
        <v/>
      </c>
    </row>
    <row r="26" spans="1:37" ht="16.5" thickBot="1" x14ac:dyDescent="0.3">
      <c r="A26" s="410"/>
      <c r="B26" s="446"/>
      <c r="C26" s="44" t="s">
        <v>253</v>
      </c>
      <c r="D26" s="43" t="str">
        <f>IF('For State Reps'!C26="","",'For State Reps'!C26)</f>
        <v/>
      </c>
      <c r="E26" s="286" t="str">
        <f>IF('For State Reps'!D26="","",'For State Reps'!D26)</f>
        <v/>
      </c>
      <c r="F26" s="44" t="s">
        <v>254</v>
      </c>
      <c r="G26" s="43" t="str">
        <f>IF('For State Reps'!E26="","",'For State Reps'!E26)</f>
        <v/>
      </c>
      <c r="H26" s="43" t="str">
        <f>IF('For State Reps'!F26="","",'For State Reps'!F26)</f>
        <v/>
      </c>
      <c r="I26" s="44" t="s">
        <v>255</v>
      </c>
      <c r="J26" s="43" t="str">
        <f>IF('For State Reps'!G26="","",'For State Reps'!G26)</f>
        <v/>
      </c>
      <c r="K26" s="43" t="str">
        <f>IF('For State Reps'!H26="","",'For State Reps'!H26)</f>
        <v/>
      </c>
      <c r="L26" s="43" t="str">
        <f>IF('For State Reps'!I26="","",'For State Reps'!I26)</f>
        <v/>
      </c>
      <c r="M26" s="43" t="str">
        <f>IF('For State Reps'!J26="","",'For State Reps'!J26)</f>
        <v/>
      </c>
      <c r="N26" s="44" t="s">
        <v>256</v>
      </c>
      <c r="O26" s="43" t="str">
        <f>IF('For State Reps'!K26="","",'For State Reps'!K26)</f>
        <v/>
      </c>
      <c r="P26" s="43" t="str">
        <f>IF('For State Reps'!L26="","",'For State Reps'!L26)</f>
        <v/>
      </c>
      <c r="Q26" s="43" t="str">
        <f>IF('For State Reps'!M26="","",'For State Reps'!M26)</f>
        <v/>
      </c>
      <c r="R26" s="43" t="str">
        <f>IF('For State Reps'!N26="","",'For State Reps'!N26)</f>
        <v/>
      </c>
      <c r="S26" s="44" t="s">
        <v>257</v>
      </c>
      <c r="T26" s="43" t="str">
        <f>IF('For State Reps'!O26="","",'For State Reps'!O26)</f>
        <v/>
      </c>
      <c r="U26" s="43" t="str">
        <f>IF('For State Reps'!P26="","",'For State Reps'!P26)</f>
        <v/>
      </c>
      <c r="V26" s="43" t="str">
        <f>IF('For State Reps'!Q26="","",'For State Reps'!Q26)</f>
        <v/>
      </c>
      <c r="W26" s="43" t="str">
        <f>IF('For State Reps'!R26="","",'For State Reps'!R26)</f>
        <v/>
      </c>
      <c r="X26" s="44" t="s">
        <v>258</v>
      </c>
      <c r="Y26" s="43" t="str">
        <f>IF('For State Reps'!S26="","",'For State Reps'!S26)</f>
        <v/>
      </c>
      <c r="Z26" s="43" t="str">
        <f>IF('For State Reps'!T26="","",'For State Reps'!T26)</f>
        <v/>
      </c>
      <c r="AA26" s="43" t="str">
        <f>IF('For State Reps'!U26="","",'For State Reps'!U26)</f>
        <v/>
      </c>
      <c r="AB26" s="43" t="str">
        <f>IF('For State Reps'!V26="","",'For State Reps'!V26)</f>
        <v/>
      </c>
      <c r="AC26" s="43" t="str">
        <f>IF('For State Reps'!W26="","",'For State Reps'!W26)</f>
        <v/>
      </c>
      <c r="AD26" s="44"/>
      <c r="AE26" s="43"/>
      <c r="AF26" s="44" t="s">
        <v>259</v>
      </c>
      <c r="AG26" s="43" t="str">
        <f>IF('For State Reps'!Y26="","",'For State Reps'!Y26)</f>
        <v/>
      </c>
      <c r="AH26" s="43" t="str">
        <f>IF('For State Reps'!Z26="","",'For State Reps'!Z26)</f>
        <v/>
      </c>
      <c r="AI26" s="44" t="s">
        <v>260</v>
      </c>
      <c r="AJ26" s="43" t="str">
        <f>IF('For State Reps'!AA26="","",'For State Reps'!AA26)</f>
        <v/>
      </c>
      <c r="AK26" s="43" t="str">
        <f>IF('For State Reps'!AB26="","",'For State Reps'!AB26)</f>
        <v/>
      </c>
    </row>
    <row r="27" spans="1:37" ht="15.75" x14ac:dyDescent="0.25">
      <c r="A27" s="411" t="s">
        <v>31</v>
      </c>
      <c r="B27" s="444" t="str">
        <f>IF('For State Reps'!$B27="","",'For State Reps'!$B27)</f>
        <v/>
      </c>
      <c r="C27" s="45" t="s">
        <v>261</v>
      </c>
      <c r="D27" t="str">
        <f>IF('For State Reps'!C27="","",'For State Reps'!C27)</f>
        <v/>
      </c>
      <c r="E27" s="285" t="str">
        <f>IF('For State Reps'!D27="","",'For State Reps'!D27)</f>
        <v/>
      </c>
      <c r="F27" s="45" t="s">
        <v>262</v>
      </c>
      <c r="G27" t="str">
        <f>IF('For State Reps'!E27="","",'For State Reps'!E27)</f>
        <v/>
      </c>
      <c r="H27" t="str">
        <f>IF('For State Reps'!F27="","",'For State Reps'!F27)</f>
        <v/>
      </c>
      <c r="I27" s="45" t="s">
        <v>263</v>
      </c>
      <c r="J27" t="str">
        <f>IF('For State Reps'!G27="","",'For State Reps'!G27)</f>
        <v/>
      </c>
      <c r="K27" t="str">
        <f>IF('For State Reps'!H27="","",'For State Reps'!H27)</f>
        <v/>
      </c>
      <c r="L27" t="str">
        <f>IF('For State Reps'!I27="","",'For State Reps'!I27)</f>
        <v/>
      </c>
      <c r="M27" t="str">
        <f>IF('For State Reps'!J27="","",'For State Reps'!J27)</f>
        <v/>
      </c>
      <c r="N27" s="45" t="s">
        <v>264</v>
      </c>
      <c r="O27" t="str">
        <f>IF('For State Reps'!K27="","",'For State Reps'!K27)</f>
        <v/>
      </c>
      <c r="P27" t="str">
        <f>IF('For State Reps'!L27="","",'For State Reps'!L27)</f>
        <v/>
      </c>
      <c r="Q27" t="str">
        <f>IF('For State Reps'!M27="","",'For State Reps'!M27)</f>
        <v/>
      </c>
      <c r="R27" t="str">
        <f>IF('For State Reps'!N27="","",'For State Reps'!N27)</f>
        <v/>
      </c>
      <c r="S27" s="45" t="s">
        <v>265</v>
      </c>
      <c r="T27" t="str">
        <f>IF('For State Reps'!O27="","",'For State Reps'!O27)</f>
        <v/>
      </c>
      <c r="U27" t="str">
        <f>IF('For State Reps'!P27="","",'For State Reps'!P27)</f>
        <v/>
      </c>
      <c r="V27" t="str">
        <f>IF('For State Reps'!Q27="","",'For State Reps'!Q27)</f>
        <v/>
      </c>
      <c r="W27" t="str">
        <f>IF('For State Reps'!R27="","",'For State Reps'!R27)</f>
        <v/>
      </c>
      <c r="X27" s="45" t="s">
        <v>266</v>
      </c>
      <c r="Y27" t="str">
        <f>IF('For State Reps'!S27="","",'For State Reps'!S27)</f>
        <v/>
      </c>
      <c r="Z27" t="str">
        <f>IF('For State Reps'!T27="","",'For State Reps'!T27)</f>
        <v/>
      </c>
      <c r="AA27" t="str">
        <f>IF('For State Reps'!U27="","",'For State Reps'!U27)</f>
        <v/>
      </c>
      <c r="AB27" t="str">
        <f>IF('For State Reps'!V27="","",'For State Reps'!V27)</f>
        <v/>
      </c>
      <c r="AC27" t="str">
        <f>IF('For State Reps'!W27="","",'For State Reps'!W27)</f>
        <v/>
      </c>
      <c r="AD27" s="45" t="s">
        <v>267</v>
      </c>
      <c r="AE27" t="str">
        <f>IF('For State Reps'!X27="","",'For State Reps'!X27)</f>
        <v/>
      </c>
      <c r="AF27" s="45" t="s">
        <v>268</v>
      </c>
      <c r="AG27" t="str">
        <f>IF('For State Reps'!Y27="","",'For State Reps'!Y27)</f>
        <v/>
      </c>
      <c r="AH27" t="str">
        <f>IF('For State Reps'!Z27="","",'For State Reps'!Z27)</f>
        <v/>
      </c>
      <c r="AI27" s="45" t="s">
        <v>269</v>
      </c>
      <c r="AJ27" t="str">
        <f>IF('For State Reps'!AA27="","",'For State Reps'!AA27)</f>
        <v/>
      </c>
      <c r="AK27" t="str">
        <f>IF('For State Reps'!AB27="","",'For State Reps'!AB27)</f>
        <v/>
      </c>
    </row>
    <row r="28" spans="1:37" ht="15.75" x14ac:dyDescent="0.25">
      <c r="A28" s="412"/>
      <c r="B28" s="445"/>
      <c r="C28" s="45" t="s">
        <v>270</v>
      </c>
      <c r="D28" t="str">
        <f>IF('For State Reps'!C28="","",'For State Reps'!C28)</f>
        <v/>
      </c>
      <c r="E28" s="285" t="str">
        <f>IF('For State Reps'!D28="","",'For State Reps'!D28)</f>
        <v/>
      </c>
      <c r="F28" s="45" t="s">
        <v>271</v>
      </c>
      <c r="G28" t="str">
        <f>IF('For State Reps'!E28="","",'For State Reps'!E28)</f>
        <v/>
      </c>
      <c r="H28" t="str">
        <f>IF('For State Reps'!F28="","",'For State Reps'!F28)</f>
        <v/>
      </c>
      <c r="I28" s="45" t="s">
        <v>272</v>
      </c>
      <c r="J28" t="str">
        <f>IF('For State Reps'!G28="","",'For State Reps'!G28)</f>
        <v/>
      </c>
      <c r="K28" t="str">
        <f>IF('For State Reps'!H28="","",'For State Reps'!H28)</f>
        <v/>
      </c>
      <c r="L28" t="str">
        <f>IF('For State Reps'!I28="","",'For State Reps'!I28)</f>
        <v/>
      </c>
      <c r="M28" t="str">
        <f>IF('For State Reps'!J28="","",'For State Reps'!J28)</f>
        <v/>
      </c>
      <c r="N28" s="45" t="s">
        <v>273</v>
      </c>
      <c r="O28" t="str">
        <f>IF('For State Reps'!K28="","",'For State Reps'!K28)</f>
        <v/>
      </c>
      <c r="P28" t="str">
        <f>IF('For State Reps'!L28="","",'For State Reps'!L28)</f>
        <v/>
      </c>
      <c r="Q28" t="str">
        <f>IF('For State Reps'!M28="","",'For State Reps'!M28)</f>
        <v/>
      </c>
      <c r="R28" t="str">
        <f>IF('For State Reps'!N28="","",'For State Reps'!N28)</f>
        <v/>
      </c>
      <c r="S28" s="45" t="s">
        <v>274</v>
      </c>
      <c r="T28" t="str">
        <f>IF('For State Reps'!O28="","",'For State Reps'!O28)</f>
        <v/>
      </c>
      <c r="U28" t="str">
        <f>IF('For State Reps'!P28="","",'For State Reps'!P28)</f>
        <v/>
      </c>
      <c r="V28" t="str">
        <f>IF('For State Reps'!Q28="","",'For State Reps'!Q28)</f>
        <v/>
      </c>
      <c r="W28" t="str">
        <f>IF('For State Reps'!R28="","",'For State Reps'!R28)</f>
        <v/>
      </c>
      <c r="X28" s="45" t="s">
        <v>275</v>
      </c>
      <c r="Y28" t="str">
        <f>IF('For State Reps'!S28="","",'For State Reps'!S28)</f>
        <v/>
      </c>
      <c r="Z28" t="str">
        <f>IF('For State Reps'!T28="","",'For State Reps'!T28)</f>
        <v/>
      </c>
      <c r="AA28" t="str">
        <f>IF('For State Reps'!U28="","",'For State Reps'!U28)</f>
        <v/>
      </c>
      <c r="AB28" t="str">
        <f>IF('For State Reps'!V28="","",'For State Reps'!V28)</f>
        <v/>
      </c>
      <c r="AC28" t="str">
        <f>IF('For State Reps'!W28="","",'For State Reps'!W28)</f>
        <v/>
      </c>
      <c r="AD28" s="45"/>
      <c r="AF28" s="45" t="s">
        <v>276</v>
      </c>
      <c r="AG28" t="str">
        <f>IF('For State Reps'!Y28="","",'For State Reps'!Y28)</f>
        <v/>
      </c>
      <c r="AH28" t="str">
        <f>IF('For State Reps'!Z28="","",'For State Reps'!Z28)</f>
        <v/>
      </c>
      <c r="AI28" s="45" t="s">
        <v>277</v>
      </c>
      <c r="AJ28" t="str">
        <f>IF('For State Reps'!AA28="","",'For State Reps'!AA28)</f>
        <v/>
      </c>
      <c r="AK28" t="str">
        <f>IF('For State Reps'!AB28="","",'For State Reps'!AB28)</f>
        <v/>
      </c>
    </row>
    <row r="29" spans="1:37" ht="15.75" x14ac:dyDescent="0.25">
      <c r="A29" s="412"/>
      <c r="B29" s="445"/>
      <c r="C29" s="45" t="s">
        <v>278</v>
      </c>
      <c r="D29" t="str">
        <f>IF('For State Reps'!C29="","",'For State Reps'!C29)</f>
        <v/>
      </c>
      <c r="E29" s="285" t="str">
        <f>IF('For State Reps'!D29="","",'For State Reps'!D29)</f>
        <v/>
      </c>
      <c r="F29" s="45" t="s">
        <v>279</v>
      </c>
      <c r="G29" t="str">
        <f>IF('For State Reps'!E29="","",'For State Reps'!E29)</f>
        <v/>
      </c>
      <c r="H29" t="str">
        <f>IF('For State Reps'!F29="","",'For State Reps'!F29)</f>
        <v/>
      </c>
      <c r="I29" s="45" t="s">
        <v>280</v>
      </c>
      <c r="J29" t="str">
        <f>IF('For State Reps'!G29="","",'For State Reps'!G29)</f>
        <v/>
      </c>
      <c r="K29" t="str">
        <f>IF('For State Reps'!H29="","",'For State Reps'!H29)</f>
        <v/>
      </c>
      <c r="L29" t="str">
        <f>IF('For State Reps'!I29="","",'For State Reps'!I29)</f>
        <v/>
      </c>
      <c r="M29" t="str">
        <f>IF('For State Reps'!J29="","",'For State Reps'!J29)</f>
        <v/>
      </c>
      <c r="N29" s="45" t="s">
        <v>281</v>
      </c>
      <c r="O29" t="str">
        <f>IF('For State Reps'!K29="","",'For State Reps'!K29)</f>
        <v/>
      </c>
      <c r="P29" t="str">
        <f>IF('For State Reps'!L29="","",'For State Reps'!L29)</f>
        <v/>
      </c>
      <c r="Q29" t="str">
        <f>IF('For State Reps'!M29="","",'For State Reps'!M29)</f>
        <v/>
      </c>
      <c r="R29" t="str">
        <f>IF('For State Reps'!N29="","",'For State Reps'!N29)</f>
        <v/>
      </c>
      <c r="S29" s="45" t="s">
        <v>282</v>
      </c>
      <c r="T29" t="str">
        <f>IF('For State Reps'!O29="","",'For State Reps'!O29)</f>
        <v/>
      </c>
      <c r="U29" t="str">
        <f>IF('For State Reps'!P29="","",'For State Reps'!P29)</f>
        <v/>
      </c>
      <c r="V29" t="str">
        <f>IF('For State Reps'!Q29="","",'For State Reps'!Q29)</f>
        <v/>
      </c>
      <c r="W29" t="str">
        <f>IF('For State Reps'!R29="","",'For State Reps'!R29)</f>
        <v/>
      </c>
      <c r="X29" s="45" t="s">
        <v>283</v>
      </c>
      <c r="Y29" t="str">
        <f>IF('For State Reps'!S29="","",'For State Reps'!S29)</f>
        <v/>
      </c>
      <c r="Z29" t="str">
        <f>IF('For State Reps'!T29="","",'For State Reps'!T29)</f>
        <v/>
      </c>
      <c r="AA29" t="str">
        <f>IF('For State Reps'!U29="","",'For State Reps'!U29)</f>
        <v/>
      </c>
      <c r="AB29" t="str">
        <f>IF('For State Reps'!V29="","",'For State Reps'!V29)</f>
        <v/>
      </c>
      <c r="AC29" t="str">
        <f>IF('For State Reps'!W29="","",'For State Reps'!W29)</f>
        <v/>
      </c>
      <c r="AD29" s="45"/>
      <c r="AF29" s="45" t="s">
        <v>284</v>
      </c>
      <c r="AG29" t="str">
        <f>IF('For State Reps'!Y29="","",'For State Reps'!Y29)</f>
        <v/>
      </c>
      <c r="AH29" t="str">
        <f>IF('For State Reps'!Z29="","",'For State Reps'!Z29)</f>
        <v/>
      </c>
      <c r="AI29" s="45" t="s">
        <v>285</v>
      </c>
      <c r="AJ29" t="str">
        <f>IF('For State Reps'!AA29="","",'For State Reps'!AA29)</f>
        <v/>
      </c>
      <c r="AK29" t="str">
        <f>IF('For State Reps'!AB29="","",'For State Reps'!AB29)</f>
        <v/>
      </c>
    </row>
    <row r="30" spans="1:37" ht="16.5" thickBot="1" x14ac:dyDescent="0.3">
      <c r="A30" s="413"/>
      <c r="B30" s="446"/>
      <c r="C30" s="44" t="s">
        <v>286</v>
      </c>
      <c r="D30" s="43" t="str">
        <f>IF('For State Reps'!C30="","",'For State Reps'!C30)</f>
        <v/>
      </c>
      <c r="E30" s="286" t="str">
        <f>IF('For State Reps'!D30="","",'For State Reps'!D30)</f>
        <v/>
      </c>
      <c r="F30" s="44" t="s">
        <v>287</v>
      </c>
      <c r="G30" s="43" t="str">
        <f>IF('For State Reps'!E30="","",'For State Reps'!E30)</f>
        <v/>
      </c>
      <c r="H30" s="43" t="str">
        <f>IF('For State Reps'!F30="","",'For State Reps'!F30)</f>
        <v/>
      </c>
      <c r="I30" s="44" t="s">
        <v>288</v>
      </c>
      <c r="J30" s="43" t="str">
        <f>IF('For State Reps'!G30="","",'For State Reps'!G30)</f>
        <v/>
      </c>
      <c r="K30" s="43" t="str">
        <f>IF('For State Reps'!H30="","",'For State Reps'!H30)</f>
        <v/>
      </c>
      <c r="L30" s="43" t="str">
        <f>IF('For State Reps'!I30="","",'For State Reps'!I30)</f>
        <v/>
      </c>
      <c r="M30" s="43" t="str">
        <f>IF('For State Reps'!J30="","",'For State Reps'!J30)</f>
        <v/>
      </c>
      <c r="N30" s="44" t="s">
        <v>289</v>
      </c>
      <c r="O30" s="43" t="str">
        <f>IF('For State Reps'!K30="","",'For State Reps'!K30)</f>
        <v/>
      </c>
      <c r="P30" s="43" t="str">
        <f>IF('For State Reps'!L30="","",'For State Reps'!L30)</f>
        <v/>
      </c>
      <c r="Q30" s="43" t="str">
        <f>IF('For State Reps'!M30="","",'For State Reps'!M30)</f>
        <v/>
      </c>
      <c r="R30" s="43" t="str">
        <f>IF('For State Reps'!N30="","",'For State Reps'!N30)</f>
        <v/>
      </c>
      <c r="S30" s="44" t="s">
        <v>290</v>
      </c>
      <c r="T30" s="43" t="str">
        <f>IF('For State Reps'!O30="","",'For State Reps'!O30)</f>
        <v/>
      </c>
      <c r="U30" s="43" t="str">
        <f>IF('For State Reps'!P30="","",'For State Reps'!P30)</f>
        <v/>
      </c>
      <c r="V30" s="43" t="str">
        <f>IF('For State Reps'!Q30="","",'For State Reps'!Q30)</f>
        <v/>
      </c>
      <c r="W30" s="43" t="str">
        <f>IF('For State Reps'!R30="","",'For State Reps'!R30)</f>
        <v/>
      </c>
      <c r="X30" s="44" t="s">
        <v>291</v>
      </c>
      <c r="Y30" s="43" t="str">
        <f>IF('For State Reps'!S30="","",'For State Reps'!S30)</f>
        <v/>
      </c>
      <c r="Z30" s="43" t="str">
        <f>IF('For State Reps'!T30="","",'For State Reps'!T30)</f>
        <v/>
      </c>
      <c r="AA30" s="43" t="str">
        <f>IF('For State Reps'!U30="","",'For State Reps'!U30)</f>
        <v/>
      </c>
      <c r="AB30" s="43" t="str">
        <f>IF('For State Reps'!V30="","",'For State Reps'!V30)</f>
        <v/>
      </c>
      <c r="AC30" s="43" t="str">
        <f>IF('For State Reps'!W30="","",'For State Reps'!W30)</f>
        <v/>
      </c>
      <c r="AD30" s="44"/>
      <c r="AE30" s="43"/>
      <c r="AF30" s="44" t="s">
        <v>292</v>
      </c>
      <c r="AG30" s="43" t="str">
        <f>IF('For State Reps'!Y30="","",'For State Reps'!Y30)</f>
        <v/>
      </c>
      <c r="AH30" s="43" t="str">
        <f>IF('For State Reps'!Z30="","",'For State Reps'!Z30)</f>
        <v/>
      </c>
      <c r="AI30" s="44" t="s">
        <v>293</v>
      </c>
      <c r="AJ30" s="43" t="str">
        <f>IF('For State Reps'!AA30="","",'For State Reps'!AA30)</f>
        <v/>
      </c>
      <c r="AK30" s="43" t="str">
        <f>IF('For State Reps'!AB30="","",'For State Reps'!AB30)</f>
        <v/>
      </c>
    </row>
    <row r="31" spans="1:37" ht="15.75" x14ac:dyDescent="0.25">
      <c r="A31" s="402" t="s">
        <v>32</v>
      </c>
      <c r="B31" s="444" t="str">
        <f>IF('For State Reps'!$B31="","",'For State Reps'!$B31)</f>
        <v/>
      </c>
      <c r="C31" s="45" t="s">
        <v>294</v>
      </c>
      <c r="D31" t="str">
        <f>IF('For State Reps'!C31="","",'For State Reps'!C31)</f>
        <v/>
      </c>
      <c r="E31" s="285" t="str">
        <f>IF('For State Reps'!D31="","",'For State Reps'!D31)</f>
        <v/>
      </c>
      <c r="F31" s="45" t="s">
        <v>295</v>
      </c>
      <c r="G31" t="str">
        <f>IF('For State Reps'!E31="","",'For State Reps'!E31)</f>
        <v/>
      </c>
      <c r="H31" t="str">
        <f>IF('For State Reps'!F31="","",'For State Reps'!F31)</f>
        <v/>
      </c>
      <c r="I31" s="45" t="s">
        <v>296</v>
      </c>
      <c r="J31" t="str">
        <f>IF('For State Reps'!G31="","",'For State Reps'!G31)</f>
        <v/>
      </c>
      <c r="K31" t="str">
        <f>IF('For State Reps'!H31="","",'For State Reps'!H31)</f>
        <v/>
      </c>
      <c r="L31" t="str">
        <f>IF('For State Reps'!I31="","",'For State Reps'!I31)</f>
        <v/>
      </c>
      <c r="M31" t="str">
        <f>IF('For State Reps'!J31="","",'For State Reps'!J31)</f>
        <v/>
      </c>
      <c r="N31" s="45" t="s">
        <v>297</v>
      </c>
      <c r="O31" t="str">
        <f>IF('For State Reps'!K31="","",'For State Reps'!K31)</f>
        <v/>
      </c>
      <c r="P31" t="str">
        <f>IF('For State Reps'!L31="","",'For State Reps'!L31)</f>
        <v/>
      </c>
      <c r="Q31" t="str">
        <f>IF('For State Reps'!M31="","",'For State Reps'!M31)</f>
        <v/>
      </c>
      <c r="R31" t="str">
        <f>IF('For State Reps'!N31="","",'For State Reps'!N31)</f>
        <v/>
      </c>
      <c r="S31" s="45" t="s">
        <v>298</v>
      </c>
      <c r="T31" t="str">
        <f>IF('For State Reps'!O31="","",'For State Reps'!O31)</f>
        <v/>
      </c>
      <c r="U31" t="str">
        <f>IF('For State Reps'!P31="","",'For State Reps'!P31)</f>
        <v/>
      </c>
      <c r="V31" t="str">
        <f>IF('For State Reps'!Q31="","",'For State Reps'!Q31)</f>
        <v/>
      </c>
      <c r="W31" t="str">
        <f>IF('For State Reps'!R31="","",'For State Reps'!R31)</f>
        <v/>
      </c>
      <c r="X31" s="45" t="s">
        <v>299</v>
      </c>
      <c r="Y31" t="str">
        <f>IF('For State Reps'!S31="","",'For State Reps'!S31)</f>
        <v/>
      </c>
      <c r="Z31" t="str">
        <f>IF('For State Reps'!T31="","",'For State Reps'!T31)</f>
        <v/>
      </c>
      <c r="AA31" t="str">
        <f>IF('For State Reps'!U31="","",'For State Reps'!U31)</f>
        <v/>
      </c>
      <c r="AB31" t="str">
        <f>IF('For State Reps'!V31="","",'For State Reps'!V31)</f>
        <v/>
      </c>
      <c r="AC31" t="str">
        <f>IF('For State Reps'!W31="","",'For State Reps'!W31)</f>
        <v/>
      </c>
      <c r="AD31" s="45" t="s">
        <v>300</v>
      </c>
      <c r="AE31" t="str">
        <f>IF('For State Reps'!X31="","",'For State Reps'!X31)</f>
        <v/>
      </c>
      <c r="AF31" s="45" t="s">
        <v>301</v>
      </c>
      <c r="AG31" t="str">
        <f>IF('For State Reps'!Y31="","",'For State Reps'!Y31)</f>
        <v/>
      </c>
      <c r="AH31" t="str">
        <f>IF('For State Reps'!Z31="","",'For State Reps'!Z31)</f>
        <v/>
      </c>
      <c r="AI31" s="45" t="s">
        <v>302</v>
      </c>
      <c r="AJ31" t="str">
        <f>IF('For State Reps'!AA31="","",'For State Reps'!AA31)</f>
        <v/>
      </c>
      <c r="AK31" t="str">
        <f>IF('For State Reps'!AB31="","",'For State Reps'!AB31)</f>
        <v/>
      </c>
    </row>
    <row r="32" spans="1:37" ht="15.75" x14ac:dyDescent="0.25">
      <c r="A32" s="403"/>
      <c r="B32" s="445"/>
      <c r="C32" s="45" t="s">
        <v>303</v>
      </c>
      <c r="D32" t="str">
        <f>IF('For State Reps'!C32="","",'For State Reps'!C32)</f>
        <v/>
      </c>
      <c r="E32" s="285" t="str">
        <f>IF('For State Reps'!D32="","",'For State Reps'!D32)</f>
        <v/>
      </c>
      <c r="F32" s="45" t="s">
        <v>304</v>
      </c>
      <c r="G32" t="str">
        <f>IF('For State Reps'!E32="","",'For State Reps'!E32)</f>
        <v/>
      </c>
      <c r="H32" t="str">
        <f>IF('For State Reps'!F32="","",'For State Reps'!F32)</f>
        <v/>
      </c>
      <c r="I32" s="45" t="s">
        <v>305</v>
      </c>
      <c r="J32" t="str">
        <f>IF('For State Reps'!G32="","",'For State Reps'!G32)</f>
        <v/>
      </c>
      <c r="K32" t="str">
        <f>IF('For State Reps'!H32="","",'For State Reps'!H32)</f>
        <v/>
      </c>
      <c r="L32" t="str">
        <f>IF('For State Reps'!I32="","",'For State Reps'!I32)</f>
        <v/>
      </c>
      <c r="M32" t="str">
        <f>IF('For State Reps'!J32="","",'For State Reps'!J32)</f>
        <v/>
      </c>
      <c r="N32" s="45" t="s">
        <v>306</v>
      </c>
      <c r="O32" t="str">
        <f>IF('For State Reps'!K32="","",'For State Reps'!K32)</f>
        <v/>
      </c>
      <c r="P32" t="str">
        <f>IF('For State Reps'!L32="","",'For State Reps'!L32)</f>
        <v/>
      </c>
      <c r="Q32" t="str">
        <f>IF('For State Reps'!M32="","",'For State Reps'!M32)</f>
        <v/>
      </c>
      <c r="R32" t="str">
        <f>IF('For State Reps'!N32="","",'For State Reps'!N32)</f>
        <v/>
      </c>
      <c r="S32" s="45" t="s">
        <v>307</v>
      </c>
      <c r="T32" t="str">
        <f>IF('For State Reps'!O32="","",'For State Reps'!O32)</f>
        <v/>
      </c>
      <c r="U32" t="str">
        <f>IF('For State Reps'!P32="","",'For State Reps'!P32)</f>
        <v/>
      </c>
      <c r="V32" t="str">
        <f>IF('For State Reps'!Q32="","",'For State Reps'!Q32)</f>
        <v/>
      </c>
      <c r="W32" t="str">
        <f>IF('For State Reps'!R32="","",'For State Reps'!R32)</f>
        <v/>
      </c>
      <c r="X32" s="45" t="s">
        <v>308</v>
      </c>
      <c r="Y32" t="str">
        <f>IF('For State Reps'!S32="","",'For State Reps'!S32)</f>
        <v/>
      </c>
      <c r="Z32" t="str">
        <f>IF('For State Reps'!T32="","",'For State Reps'!T32)</f>
        <v/>
      </c>
      <c r="AA32" t="str">
        <f>IF('For State Reps'!U32="","",'For State Reps'!U32)</f>
        <v/>
      </c>
      <c r="AB32" t="str">
        <f>IF('For State Reps'!V32="","",'For State Reps'!V32)</f>
        <v/>
      </c>
      <c r="AC32" t="str">
        <f>IF('For State Reps'!W32="","",'For State Reps'!W32)</f>
        <v/>
      </c>
      <c r="AD32" s="45"/>
      <c r="AF32" s="45" t="s">
        <v>309</v>
      </c>
      <c r="AG32" t="str">
        <f>IF('For State Reps'!Y32="","",'For State Reps'!Y32)</f>
        <v/>
      </c>
      <c r="AH32" t="str">
        <f>IF('For State Reps'!Z32="","",'For State Reps'!Z32)</f>
        <v/>
      </c>
      <c r="AI32" s="45" t="s">
        <v>310</v>
      </c>
      <c r="AJ32" t="str">
        <f>IF('For State Reps'!AA32="","",'For State Reps'!AA32)</f>
        <v/>
      </c>
      <c r="AK32" t="str">
        <f>IF('For State Reps'!AB32="","",'For State Reps'!AB32)</f>
        <v/>
      </c>
    </row>
    <row r="33" spans="1:37" ht="15.75" x14ac:dyDescent="0.25">
      <c r="A33" s="403"/>
      <c r="B33" s="445"/>
      <c r="C33" s="45" t="s">
        <v>311</v>
      </c>
      <c r="D33" t="str">
        <f>IF('For State Reps'!C33="","",'For State Reps'!C33)</f>
        <v/>
      </c>
      <c r="E33" s="285" t="str">
        <f>IF('For State Reps'!D33="","",'For State Reps'!D33)</f>
        <v/>
      </c>
      <c r="F33" s="45" t="s">
        <v>312</v>
      </c>
      <c r="G33" t="str">
        <f>IF('For State Reps'!E33="","",'For State Reps'!E33)</f>
        <v/>
      </c>
      <c r="H33" t="str">
        <f>IF('For State Reps'!F33="","",'For State Reps'!F33)</f>
        <v/>
      </c>
      <c r="I33" s="45" t="s">
        <v>313</v>
      </c>
      <c r="J33" t="str">
        <f>IF('For State Reps'!G33="","",'For State Reps'!G33)</f>
        <v/>
      </c>
      <c r="K33" t="str">
        <f>IF('For State Reps'!H33="","",'For State Reps'!H33)</f>
        <v/>
      </c>
      <c r="L33" t="str">
        <f>IF('For State Reps'!I33="","",'For State Reps'!I33)</f>
        <v/>
      </c>
      <c r="M33" t="str">
        <f>IF('For State Reps'!J33="","",'For State Reps'!J33)</f>
        <v/>
      </c>
      <c r="N33" s="45" t="s">
        <v>314</v>
      </c>
      <c r="O33" t="str">
        <f>IF('For State Reps'!K33="","",'For State Reps'!K33)</f>
        <v/>
      </c>
      <c r="P33" t="str">
        <f>IF('For State Reps'!L33="","",'For State Reps'!L33)</f>
        <v/>
      </c>
      <c r="Q33" t="str">
        <f>IF('For State Reps'!M33="","",'For State Reps'!M33)</f>
        <v/>
      </c>
      <c r="R33" t="str">
        <f>IF('For State Reps'!N33="","",'For State Reps'!N33)</f>
        <v/>
      </c>
      <c r="S33" s="45" t="s">
        <v>315</v>
      </c>
      <c r="T33" t="str">
        <f>IF('For State Reps'!O33="","",'For State Reps'!O33)</f>
        <v/>
      </c>
      <c r="U33" t="str">
        <f>IF('For State Reps'!P33="","",'For State Reps'!P33)</f>
        <v/>
      </c>
      <c r="V33" t="str">
        <f>IF('For State Reps'!Q33="","",'For State Reps'!Q33)</f>
        <v/>
      </c>
      <c r="W33" t="str">
        <f>IF('For State Reps'!R33="","",'For State Reps'!R33)</f>
        <v/>
      </c>
      <c r="X33" s="45" t="s">
        <v>316</v>
      </c>
      <c r="Y33" t="str">
        <f>IF('For State Reps'!S33="","",'For State Reps'!S33)</f>
        <v/>
      </c>
      <c r="Z33" t="str">
        <f>IF('For State Reps'!T33="","",'For State Reps'!T33)</f>
        <v/>
      </c>
      <c r="AA33" t="str">
        <f>IF('For State Reps'!U33="","",'For State Reps'!U33)</f>
        <v/>
      </c>
      <c r="AB33" t="str">
        <f>IF('For State Reps'!V33="","",'For State Reps'!V33)</f>
        <v/>
      </c>
      <c r="AC33" t="str">
        <f>IF('For State Reps'!W33="","",'For State Reps'!W33)</f>
        <v/>
      </c>
      <c r="AD33" s="45"/>
      <c r="AF33" s="45" t="s">
        <v>317</v>
      </c>
      <c r="AG33" t="str">
        <f>IF('For State Reps'!Y33="","",'For State Reps'!Y33)</f>
        <v/>
      </c>
      <c r="AH33" t="str">
        <f>IF('For State Reps'!Z33="","",'For State Reps'!Z33)</f>
        <v/>
      </c>
      <c r="AI33" s="45" t="s">
        <v>318</v>
      </c>
      <c r="AJ33" t="str">
        <f>IF('For State Reps'!AA33="","",'For State Reps'!AA33)</f>
        <v/>
      </c>
      <c r="AK33" t="str">
        <f>IF('For State Reps'!AB33="","",'For State Reps'!AB33)</f>
        <v/>
      </c>
    </row>
    <row r="34" spans="1:37" ht="16.5" thickBot="1" x14ac:dyDescent="0.3">
      <c r="A34" s="404"/>
      <c r="B34" s="446"/>
      <c r="C34" s="44" t="s">
        <v>319</v>
      </c>
      <c r="D34" s="43" t="str">
        <f>IF('For State Reps'!C34="","",'For State Reps'!C34)</f>
        <v/>
      </c>
      <c r="E34" s="286" t="str">
        <f>IF('For State Reps'!D34="","",'For State Reps'!D34)</f>
        <v/>
      </c>
      <c r="F34" s="44" t="s">
        <v>320</v>
      </c>
      <c r="G34" s="43" t="str">
        <f>IF('For State Reps'!E34="","",'For State Reps'!E34)</f>
        <v/>
      </c>
      <c r="H34" s="43" t="str">
        <f>IF('For State Reps'!F34="","",'For State Reps'!F34)</f>
        <v/>
      </c>
      <c r="I34" s="44" t="s">
        <v>321</v>
      </c>
      <c r="J34" s="43" t="str">
        <f>IF('For State Reps'!G34="","",'For State Reps'!G34)</f>
        <v/>
      </c>
      <c r="K34" s="43" t="str">
        <f>IF('For State Reps'!H34="","",'For State Reps'!H34)</f>
        <v/>
      </c>
      <c r="L34" s="43" t="str">
        <f>IF('For State Reps'!I34="","",'For State Reps'!I34)</f>
        <v/>
      </c>
      <c r="M34" s="43" t="str">
        <f>IF('For State Reps'!J34="","",'For State Reps'!J34)</f>
        <v/>
      </c>
      <c r="N34" s="44" t="s">
        <v>322</v>
      </c>
      <c r="O34" s="43" t="str">
        <f>IF('For State Reps'!K34="","",'For State Reps'!K34)</f>
        <v/>
      </c>
      <c r="P34" s="43" t="str">
        <f>IF('For State Reps'!L34="","",'For State Reps'!L34)</f>
        <v/>
      </c>
      <c r="Q34" s="43" t="str">
        <f>IF('For State Reps'!M34="","",'For State Reps'!M34)</f>
        <v/>
      </c>
      <c r="R34" s="43" t="str">
        <f>IF('For State Reps'!N34="","",'For State Reps'!N34)</f>
        <v/>
      </c>
      <c r="S34" s="44" t="s">
        <v>323</v>
      </c>
      <c r="T34" s="43" t="str">
        <f>IF('For State Reps'!O34="","",'For State Reps'!O34)</f>
        <v/>
      </c>
      <c r="U34" s="43" t="str">
        <f>IF('For State Reps'!P34="","",'For State Reps'!P34)</f>
        <v/>
      </c>
      <c r="V34" s="43" t="str">
        <f>IF('For State Reps'!Q34="","",'For State Reps'!Q34)</f>
        <v/>
      </c>
      <c r="W34" s="43" t="str">
        <f>IF('For State Reps'!R34="","",'For State Reps'!R34)</f>
        <v/>
      </c>
      <c r="X34" s="44" t="s">
        <v>324</v>
      </c>
      <c r="Y34" s="43" t="str">
        <f>IF('For State Reps'!S34="","",'For State Reps'!S34)</f>
        <v/>
      </c>
      <c r="Z34" s="43" t="str">
        <f>IF('For State Reps'!T34="","",'For State Reps'!T34)</f>
        <v/>
      </c>
      <c r="AA34" s="43" t="str">
        <f>IF('For State Reps'!U34="","",'For State Reps'!U34)</f>
        <v/>
      </c>
      <c r="AB34" s="43" t="str">
        <f>IF('For State Reps'!V34="","",'For State Reps'!V34)</f>
        <v/>
      </c>
      <c r="AC34" s="43" t="str">
        <f>IF('For State Reps'!W34="","",'For State Reps'!W34)</f>
        <v/>
      </c>
      <c r="AD34" s="44"/>
      <c r="AE34" s="43"/>
      <c r="AF34" s="44" t="s">
        <v>325</v>
      </c>
      <c r="AG34" s="43" t="str">
        <f>IF('For State Reps'!Y34="","",'For State Reps'!Y34)</f>
        <v/>
      </c>
      <c r="AH34" s="43" t="str">
        <f>IF('For State Reps'!Z34="","",'For State Reps'!Z34)</f>
        <v/>
      </c>
      <c r="AI34" s="44" t="s">
        <v>326</v>
      </c>
      <c r="AJ34" s="43" t="str">
        <f>IF('For State Reps'!AA34="","",'For State Reps'!AA34)</f>
        <v/>
      </c>
      <c r="AK34" s="43" t="str">
        <f>IF('For State Reps'!AB34="","",'For State Reps'!AB34)</f>
        <v/>
      </c>
    </row>
    <row r="35" spans="1:37" ht="16.350000000000001" customHeight="1" x14ac:dyDescent="0.25">
      <c r="A35" s="414" t="s">
        <v>33</v>
      </c>
      <c r="B35" s="444" t="str">
        <f>IF('For State Reps'!$B35="","",'For State Reps'!$B35)</f>
        <v/>
      </c>
      <c r="C35" s="284" t="s">
        <v>327</v>
      </c>
      <c r="D35" s="287" t="str">
        <f>IF('For State Reps'!C35="","",'For State Reps'!C35)</f>
        <v/>
      </c>
      <c r="E35" s="288" t="str">
        <f>IF('For State Reps'!D35="","",'For State Reps'!D35)</f>
        <v/>
      </c>
      <c r="F35" s="284" t="s">
        <v>328</v>
      </c>
      <c r="G35" s="287" t="str">
        <f>IF('For State Reps'!E35="","",'For State Reps'!E35)</f>
        <v/>
      </c>
      <c r="H35" s="287" t="str">
        <f>IF('For State Reps'!F35="","",'For State Reps'!F35)</f>
        <v/>
      </c>
      <c r="I35" s="284" t="s">
        <v>329</v>
      </c>
      <c r="J35" s="287" t="str">
        <f>IF('For State Reps'!G35="","",'For State Reps'!G35)</f>
        <v/>
      </c>
      <c r="K35" s="287" t="str">
        <f>IF('For State Reps'!H35="","",'For State Reps'!H35)</f>
        <v/>
      </c>
      <c r="L35" s="287" t="str">
        <f>IF('For State Reps'!I35="","",'For State Reps'!I35)</f>
        <v/>
      </c>
      <c r="M35" s="287" t="str">
        <f>IF('For State Reps'!J35="","",'For State Reps'!J35)</f>
        <v/>
      </c>
      <c r="N35" s="284" t="s">
        <v>330</v>
      </c>
      <c r="O35" s="287" t="str">
        <f>IF('For State Reps'!K35="","",'For State Reps'!K35)</f>
        <v/>
      </c>
      <c r="P35" s="287" t="str">
        <f>IF('For State Reps'!L35="","",'For State Reps'!L35)</f>
        <v/>
      </c>
      <c r="Q35" s="287" t="str">
        <f>IF('For State Reps'!M35="","",'For State Reps'!M35)</f>
        <v/>
      </c>
      <c r="R35" s="287" t="str">
        <f>IF('For State Reps'!N35="","",'For State Reps'!N35)</f>
        <v/>
      </c>
      <c r="S35" s="284" t="s">
        <v>331</v>
      </c>
      <c r="T35" s="287" t="str">
        <f>IF('For State Reps'!O35="","",'For State Reps'!O35)</f>
        <v/>
      </c>
      <c r="U35" s="287" t="str">
        <f>IF('For State Reps'!P35="","",'For State Reps'!P35)</f>
        <v/>
      </c>
      <c r="V35" s="287" t="str">
        <f>IF('For State Reps'!Q35="","",'For State Reps'!Q35)</f>
        <v/>
      </c>
      <c r="W35" s="287" t="str">
        <f>IF('For State Reps'!R35="","",'For State Reps'!R35)</f>
        <v/>
      </c>
      <c r="X35" s="284" t="s">
        <v>332</v>
      </c>
      <c r="Y35" s="287" t="str">
        <f>IF('For State Reps'!S35="","",'For State Reps'!S35)</f>
        <v/>
      </c>
      <c r="Z35" s="287" t="str">
        <f>IF('For State Reps'!T35="","",'For State Reps'!T35)</f>
        <v/>
      </c>
      <c r="AA35" s="287" t="str">
        <f>IF('For State Reps'!U35="","",'For State Reps'!U35)</f>
        <v/>
      </c>
      <c r="AB35" s="287" t="str">
        <f>IF('For State Reps'!V35="","",'For State Reps'!V35)</f>
        <v/>
      </c>
      <c r="AC35" s="287" t="str">
        <f>IF('For State Reps'!W35="","",'For State Reps'!W35)</f>
        <v/>
      </c>
      <c r="AD35" s="284" t="s">
        <v>333</v>
      </c>
      <c r="AE35" t="str">
        <f>IF('For State Reps'!X35="","",'For State Reps'!X35)</f>
        <v/>
      </c>
      <c r="AF35" s="284" t="s">
        <v>334</v>
      </c>
      <c r="AG35" s="287" t="str">
        <f>IF('For State Reps'!Y35="","",'For State Reps'!Y35)</f>
        <v/>
      </c>
      <c r="AH35" s="287" t="str">
        <f>IF('For State Reps'!Z35="","",'For State Reps'!Z35)</f>
        <v/>
      </c>
      <c r="AI35" s="284" t="s">
        <v>335</v>
      </c>
      <c r="AJ35" s="287" t="str">
        <f>IF('For State Reps'!AA35="","",'For State Reps'!AA35)</f>
        <v/>
      </c>
      <c r="AK35" s="287" t="str">
        <f>IF('For State Reps'!AB35="","",'For State Reps'!AB35)</f>
        <v/>
      </c>
    </row>
    <row r="36" spans="1:37" ht="16.350000000000001" customHeight="1" x14ac:dyDescent="0.25">
      <c r="A36" s="415"/>
      <c r="B36" s="445"/>
      <c r="C36" s="45" t="s">
        <v>336</v>
      </c>
      <c r="D36" t="str">
        <f>IF('For State Reps'!C36="","",'For State Reps'!C36)</f>
        <v/>
      </c>
      <c r="E36" s="285" t="str">
        <f>IF('For State Reps'!D36="","",'For State Reps'!D36)</f>
        <v/>
      </c>
      <c r="F36" s="45" t="s">
        <v>337</v>
      </c>
      <c r="G36" t="str">
        <f>IF('For State Reps'!E36="","",'For State Reps'!E36)</f>
        <v/>
      </c>
      <c r="H36" t="str">
        <f>IF('For State Reps'!F36="","",'For State Reps'!F36)</f>
        <v/>
      </c>
      <c r="I36" s="45" t="s">
        <v>338</v>
      </c>
      <c r="J36" t="str">
        <f>IF('For State Reps'!G36="","",'For State Reps'!G36)</f>
        <v/>
      </c>
      <c r="K36" t="str">
        <f>IF('For State Reps'!H36="","",'For State Reps'!H36)</f>
        <v/>
      </c>
      <c r="L36" t="str">
        <f>IF('For State Reps'!I36="","",'For State Reps'!I36)</f>
        <v/>
      </c>
      <c r="M36" t="str">
        <f>IF('For State Reps'!J36="","",'For State Reps'!J36)</f>
        <v/>
      </c>
      <c r="N36" s="45" t="s">
        <v>339</v>
      </c>
      <c r="O36" t="str">
        <f>IF('For State Reps'!K36="","",'For State Reps'!K36)</f>
        <v/>
      </c>
      <c r="P36" t="str">
        <f>IF('For State Reps'!L36="","",'For State Reps'!L36)</f>
        <v/>
      </c>
      <c r="Q36" t="str">
        <f>IF('For State Reps'!M36="","",'For State Reps'!M36)</f>
        <v/>
      </c>
      <c r="R36" t="str">
        <f>IF('For State Reps'!N36="","",'For State Reps'!N36)</f>
        <v/>
      </c>
      <c r="S36" s="45" t="s">
        <v>340</v>
      </c>
      <c r="T36" t="str">
        <f>IF('For State Reps'!O36="","",'For State Reps'!O36)</f>
        <v/>
      </c>
      <c r="U36" t="str">
        <f>IF('For State Reps'!P36="","",'For State Reps'!P36)</f>
        <v/>
      </c>
      <c r="V36" t="str">
        <f>IF('For State Reps'!Q36="","",'For State Reps'!Q36)</f>
        <v/>
      </c>
      <c r="W36" t="str">
        <f>IF('For State Reps'!R36="","",'For State Reps'!R36)</f>
        <v/>
      </c>
      <c r="X36" s="45" t="s">
        <v>341</v>
      </c>
      <c r="Y36" t="str">
        <f>IF('For State Reps'!S36="","",'For State Reps'!S36)</f>
        <v/>
      </c>
      <c r="Z36" t="str">
        <f>IF('For State Reps'!T36="","",'For State Reps'!T36)</f>
        <v/>
      </c>
      <c r="AA36" t="str">
        <f>IF('For State Reps'!U36="","",'For State Reps'!U36)</f>
        <v/>
      </c>
      <c r="AB36" t="str">
        <f>IF('For State Reps'!V36="","",'For State Reps'!V36)</f>
        <v/>
      </c>
      <c r="AC36" t="str">
        <f>IF('For State Reps'!W36="","",'For State Reps'!W36)</f>
        <v/>
      </c>
      <c r="AD36" s="45"/>
      <c r="AF36" s="45" t="s">
        <v>342</v>
      </c>
      <c r="AG36" t="str">
        <f>IF('For State Reps'!Y36="","",'For State Reps'!Y36)</f>
        <v/>
      </c>
      <c r="AH36" t="str">
        <f>IF('For State Reps'!Z36="","",'For State Reps'!Z36)</f>
        <v/>
      </c>
      <c r="AI36" s="45" t="s">
        <v>343</v>
      </c>
      <c r="AJ36" t="str">
        <f>IF('For State Reps'!AA36="","",'For State Reps'!AA36)</f>
        <v/>
      </c>
      <c r="AK36" t="str">
        <f>IF('For State Reps'!AB36="","",'For State Reps'!AB36)</f>
        <v/>
      </c>
    </row>
    <row r="37" spans="1:37" ht="16.350000000000001" customHeight="1" x14ac:dyDescent="0.25">
      <c r="A37" s="415"/>
      <c r="B37" s="445"/>
      <c r="C37" s="45" t="s">
        <v>344</v>
      </c>
      <c r="D37" t="str">
        <f>IF('For State Reps'!C37="","",'For State Reps'!C37)</f>
        <v/>
      </c>
      <c r="E37" s="285" t="str">
        <f>IF('For State Reps'!D37="","",'For State Reps'!D37)</f>
        <v/>
      </c>
      <c r="F37" s="45" t="s">
        <v>345</v>
      </c>
      <c r="G37" t="str">
        <f>IF('For State Reps'!E37="","",'For State Reps'!E37)</f>
        <v/>
      </c>
      <c r="H37" t="str">
        <f>IF('For State Reps'!F37="","",'For State Reps'!F37)</f>
        <v/>
      </c>
      <c r="I37" s="45" t="s">
        <v>346</v>
      </c>
      <c r="J37" t="str">
        <f>IF('For State Reps'!G37="","",'For State Reps'!G37)</f>
        <v/>
      </c>
      <c r="K37" t="str">
        <f>IF('For State Reps'!H37="","",'For State Reps'!H37)</f>
        <v/>
      </c>
      <c r="L37" t="str">
        <f>IF('For State Reps'!I37="","",'For State Reps'!I37)</f>
        <v/>
      </c>
      <c r="M37" t="str">
        <f>IF('For State Reps'!J37="","",'For State Reps'!J37)</f>
        <v/>
      </c>
      <c r="N37" s="45" t="s">
        <v>347</v>
      </c>
      <c r="O37" t="str">
        <f>IF('For State Reps'!K37="","",'For State Reps'!K37)</f>
        <v/>
      </c>
      <c r="P37" t="str">
        <f>IF('For State Reps'!L37="","",'For State Reps'!L37)</f>
        <v/>
      </c>
      <c r="Q37" t="str">
        <f>IF('For State Reps'!M37="","",'For State Reps'!M37)</f>
        <v/>
      </c>
      <c r="R37" t="str">
        <f>IF('For State Reps'!N37="","",'For State Reps'!N37)</f>
        <v/>
      </c>
      <c r="S37" s="45" t="s">
        <v>348</v>
      </c>
      <c r="T37" t="str">
        <f>IF('For State Reps'!O37="","",'For State Reps'!O37)</f>
        <v/>
      </c>
      <c r="U37" t="str">
        <f>IF('For State Reps'!P37="","",'For State Reps'!P37)</f>
        <v/>
      </c>
      <c r="V37" t="str">
        <f>IF('For State Reps'!Q37="","",'For State Reps'!Q37)</f>
        <v/>
      </c>
      <c r="W37" t="str">
        <f>IF('For State Reps'!R37="","",'For State Reps'!R37)</f>
        <v/>
      </c>
      <c r="X37" s="45" t="s">
        <v>349</v>
      </c>
      <c r="Y37" t="str">
        <f>IF('For State Reps'!S37="","",'For State Reps'!S37)</f>
        <v/>
      </c>
      <c r="Z37" t="str">
        <f>IF('For State Reps'!T37="","",'For State Reps'!T37)</f>
        <v/>
      </c>
      <c r="AA37" t="str">
        <f>IF('For State Reps'!U37="","",'For State Reps'!U37)</f>
        <v/>
      </c>
      <c r="AB37" t="str">
        <f>IF('For State Reps'!V37="","",'For State Reps'!V37)</f>
        <v/>
      </c>
      <c r="AC37" t="str">
        <f>IF('For State Reps'!W37="","",'For State Reps'!W37)</f>
        <v/>
      </c>
      <c r="AD37" s="45"/>
      <c r="AF37" s="45" t="s">
        <v>350</v>
      </c>
      <c r="AG37" t="str">
        <f>IF('For State Reps'!Y37="","",'For State Reps'!Y37)</f>
        <v/>
      </c>
      <c r="AH37" t="str">
        <f>IF('For State Reps'!Z37="","",'For State Reps'!Z37)</f>
        <v/>
      </c>
      <c r="AI37" s="45" t="s">
        <v>351</v>
      </c>
      <c r="AJ37" t="str">
        <f>IF('For State Reps'!AA37="","",'For State Reps'!AA37)</f>
        <v/>
      </c>
      <c r="AK37" t="str">
        <f>IF('For State Reps'!AB37="","",'For State Reps'!AB37)</f>
        <v/>
      </c>
    </row>
    <row r="38" spans="1:37" ht="16.350000000000001" customHeight="1" thickBot="1" x14ac:dyDescent="0.3">
      <c r="A38" s="416"/>
      <c r="B38" s="446"/>
      <c r="C38" s="44" t="s">
        <v>352</v>
      </c>
      <c r="D38" s="43" t="str">
        <f>IF('For State Reps'!C38="","",'For State Reps'!C38)</f>
        <v/>
      </c>
      <c r="E38" s="286" t="str">
        <f>IF('For State Reps'!D38="","",'For State Reps'!D38)</f>
        <v/>
      </c>
      <c r="F38" s="44" t="s">
        <v>353</v>
      </c>
      <c r="G38" s="43" t="str">
        <f>IF('For State Reps'!E38="","",'For State Reps'!E38)</f>
        <v/>
      </c>
      <c r="H38" s="43" t="str">
        <f>IF('For State Reps'!F38="","",'For State Reps'!F38)</f>
        <v/>
      </c>
      <c r="I38" s="44" t="s">
        <v>354</v>
      </c>
      <c r="J38" s="43" t="str">
        <f>IF('For State Reps'!G38="","",'For State Reps'!G38)</f>
        <v/>
      </c>
      <c r="K38" s="43" t="str">
        <f>IF('For State Reps'!H38="","",'For State Reps'!H38)</f>
        <v/>
      </c>
      <c r="L38" s="43" t="str">
        <f>IF('For State Reps'!I38="","",'For State Reps'!I38)</f>
        <v/>
      </c>
      <c r="M38" s="43" t="str">
        <f>IF('For State Reps'!J38="","",'For State Reps'!J38)</f>
        <v/>
      </c>
      <c r="N38" s="44" t="s">
        <v>355</v>
      </c>
      <c r="O38" s="43" t="str">
        <f>IF('For State Reps'!K38="","",'For State Reps'!K38)</f>
        <v/>
      </c>
      <c r="P38" s="43" t="str">
        <f>IF('For State Reps'!L38="","",'For State Reps'!L38)</f>
        <v/>
      </c>
      <c r="Q38" s="43" t="str">
        <f>IF('For State Reps'!M38="","",'For State Reps'!M38)</f>
        <v/>
      </c>
      <c r="R38" s="43" t="str">
        <f>IF('For State Reps'!N38="","",'For State Reps'!N38)</f>
        <v/>
      </c>
      <c r="S38" s="44" t="s">
        <v>356</v>
      </c>
      <c r="T38" s="43" t="str">
        <f>IF('For State Reps'!O38="","",'For State Reps'!O38)</f>
        <v/>
      </c>
      <c r="U38" s="43" t="str">
        <f>IF('For State Reps'!P38="","",'For State Reps'!P38)</f>
        <v/>
      </c>
      <c r="V38" s="43" t="str">
        <f>IF('For State Reps'!Q38="","",'For State Reps'!Q38)</f>
        <v/>
      </c>
      <c r="W38" s="43" t="str">
        <f>IF('For State Reps'!R38="","",'For State Reps'!R38)</f>
        <v/>
      </c>
      <c r="X38" s="44" t="s">
        <v>357</v>
      </c>
      <c r="Y38" s="43" t="str">
        <f>IF('For State Reps'!S38="","",'For State Reps'!S38)</f>
        <v/>
      </c>
      <c r="Z38" s="43" t="str">
        <f>IF('For State Reps'!T38="","",'For State Reps'!T38)</f>
        <v/>
      </c>
      <c r="AA38" s="43" t="str">
        <f>IF('For State Reps'!U38="","",'For State Reps'!U38)</f>
        <v/>
      </c>
      <c r="AB38" s="43" t="str">
        <f>IF('For State Reps'!V38="","",'For State Reps'!V38)</f>
        <v/>
      </c>
      <c r="AC38" s="43" t="str">
        <f>IF('For State Reps'!W38="","",'For State Reps'!W38)</f>
        <v/>
      </c>
      <c r="AD38" s="44"/>
      <c r="AE38" s="43"/>
      <c r="AF38" s="44" t="s">
        <v>358</v>
      </c>
      <c r="AG38" s="43" t="str">
        <f>IF('For State Reps'!Y38="","",'For State Reps'!Y38)</f>
        <v/>
      </c>
      <c r="AH38" s="43" t="str">
        <f>IF('For State Reps'!Z38="","",'For State Reps'!Z38)</f>
        <v/>
      </c>
      <c r="AI38" s="44" t="s">
        <v>359</v>
      </c>
      <c r="AJ38" s="43" t="str">
        <f>IF('For State Reps'!AA38="","",'For State Reps'!AA38)</f>
        <v/>
      </c>
      <c r="AK38" s="43" t="str">
        <f>IF('For State Reps'!AB38="","",'For State Reps'!AB38)</f>
        <v/>
      </c>
    </row>
    <row r="39" spans="1:37" ht="16.350000000000001" customHeight="1" x14ac:dyDescent="0.25">
      <c r="A39" s="417" t="s">
        <v>34</v>
      </c>
      <c r="B39" s="444" t="str">
        <f>IF('For State Reps'!$B39="","",'For State Reps'!$B39)</f>
        <v/>
      </c>
      <c r="C39" s="45" t="s">
        <v>360</v>
      </c>
      <c r="D39" t="str">
        <f>IF('For State Reps'!C39="","",'For State Reps'!C39)</f>
        <v/>
      </c>
      <c r="E39" s="285" t="str">
        <f>IF('For State Reps'!D39="","",'For State Reps'!D39)</f>
        <v/>
      </c>
      <c r="F39" s="45" t="s">
        <v>361</v>
      </c>
      <c r="G39" t="str">
        <f>IF('For State Reps'!E39="","",'For State Reps'!E39)</f>
        <v/>
      </c>
      <c r="H39" t="str">
        <f>IF('For State Reps'!F39="","",'For State Reps'!F39)</f>
        <v/>
      </c>
      <c r="I39" s="45" t="s">
        <v>362</v>
      </c>
      <c r="J39" t="str">
        <f>IF('For State Reps'!G39="","",'For State Reps'!G39)</f>
        <v/>
      </c>
      <c r="K39" t="str">
        <f>IF('For State Reps'!H39="","",'For State Reps'!H39)</f>
        <v/>
      </c>
      <c r="L39" t="str">
        <f>IF('For State Reps'!I39="","",'For State Reps'!I39)</f>
        <v/>
      </c>
      <c r="M39" t="str">
        <f>IF('For State Reps'!J39="","",'For State Reps'!J39)</f>
        <v/>
      </c>
      <c r="N39" s="45" t="s">
        <v>363</v>
      </c>
      <c r="O39" t="str">
        <f>IF('For State Reps'!K39="","",'For State Reps'!K39)</f>
        <v/>
      </c>
      <c r="P39" t="str">
        <f>IF('For State Reps'!L39="","",'For State Reps'!L39)</f>
        <v/>
      </c>
      <c r="Q39" t="str">
        <f>IF('For State Reps'!M39="","",'For State Reps'!M39)</f>
        <v/>
      </c>
      <c r="R39" t="str">
        <f>IF('For State Reps'!N39="","",'For State Reps'!N39)</f>
        <v/>
      </c>
      <c r="S39" s="45" t="s">
        <v>364</v>
      </c>
      <c r="T39" t="str">
        <f>IF('For State Reps'!O39="","",'For State Reps'!O39)</f>
        <v/>
      </c>
      <c r="U39" t="str">
        <f>IF('For State Reps'!P39="","",'For State Reps'!P39)</f>
        <v/>
      </c>
      <c r="V39" t="str">
        <f>IF('For State Reps'!Q39="","",'For State Reps'!Q39)</f>
        <v/>
      </c>
      <c r="W39" t="str">
        <f>IF('For State Reps'!R39="","",'For State Reps'!R39)</f>
        <v/>
      </c>
      <c r="X39" s="45" t="s">
        <v>365</v>
      </c>
      <c r="Y39" t="str">
        <f>IF('For State Reps'!S39="","",'For State Reps'!S39)</f>
        <v/>
      </c>
      <c r="Z39" t="str">
        <f>IF('For State Reps'!T39="","",'For State Reps'!T39)</f>
        <v/>
      </c>
      <c r="AA39" t="str">
        <f>IF('For State Reps'!U39="","",'For State Reps'!U39)</f>
        <v/>
      </c>
      <c r="AB39" t="str">
        <f>IF('For State Reps'!V39="","",'For State Reps'!V39)</f>
        <v/>
      </c>
      <c r="AC39" t="str">
        <f>IF('For State Reps'!W39="","",'For State Reps'!W39)</f>
        <v/>
      </c>
      <c r="AD39" s="45" t="s">
        <v>366</v>
      </c>
      <c r="AE39" t="str">
        <f>IF('For State Reps'!X39="","",'For State Reps'!X39)</f>
        <v/>
      </c>
      <c r="AF39" s="45" t="s">
        <v>367</v>
      </c>
      <c r="AG39" t="str">
        <f>IF('For State Reps'!Y39="","",'For State Reps'!Y39)</f>
        <v/>
      </c>
      <c r="AH39" t="str">
        <f>IF('For State Reps'!Z39="","",'For State Reps'!Z39)</f>
        <v/>
      </c>
      <c r="AI39" s="45" t="s">
        <v>368</v>
      </c>
      <c r="AJ39" t="str">
        <f>IF('For State Reps'!AA39="","",'For State Reps'!AA39)</f>
        <v/>
      </c>
      <c r="AK39" t="str">
        <f>IF('For State Reps'!AB39="","",'For State Reps'!AB39)</f>
        <v/>
      </c>
    </row>
    <row r="40" spans="1:37" ht="16.350000000000001" customHeight="1" x14ac:dyDescent="0.25">
      <c r="A40" s="418"/>
      <c r="B40" s="445"/>
      <c r="C40" s="45" t="s">
        <v>369</v>
      </c>
      <c r="D40" t="str">
        <f>IF('For State Reps'!C40="","",'For State Reps'!C40)</f>
        <v/>
      </c>
      <c r="E40" s="285" t="str">
        <f>IF('For State Reps'!D40="","",'For State Reps'!D40)</f>
        <v/>
      </c>
      <c r="F40" s="45" t="s">
        <v>370</v>
      </c>
      <c r="G40" t="str">
        <f>IF('For State Reps'!E40="","",'For State Reps'!E40)</f>
        <v/>
      </c>
      <c r="H40" t="str">
        <f>IF('For State Reps'!F40="","",'For State Reps'!F40)</f>
        <v/>
      </c>
      <c r="I40" s="45" t="s">
        <v>371</v>
      </c>
      <c r="J40" t="str">
        <f>IF('For State Reps'!G40="","",'For State Reps'!G40)</f>
        <v/>
      </c>
      <c r="K40" t="str">
        <f>IF('For State Reps'!H40="","",'For State Reps'!H40)</f>
        <v/>
      </c>
      <c r="L40" t="str">
        <f>IF('For State Reps'!I40="","",'For State Reps'!I40)</f>
        <v/>
      </c>
      <c r="M40" t="str">
        <f>IF('For State Reps'!J40="","",'For State Reps'!J40)</f>
        <v/>
      </c>
      <c r="N40" s="45" t="s">
        <v>372</v>
      </c>
      <c r="O40" t="str">
        <f>IF('For State Reps'!K40="","",'For State Reps'!K40)</f>
        <v/>
      </c>
      <c r="P40" t="str">
        <f>IF('For State Reps'!L40="","",'For State Reps'!L40)</f>
        <v/>
      </c>
      <c r="Q40" t="str">
        <f>IF('For State Reps'!M40="","",'For State Reps'!M40)</f>
        <v/>
      </c>
      <c r="R40" t="str">
        <f>IF('For State Reps'!N40="","",'For State Reps'!N40)</f>
        <v/>
      </c>
      <c r="S40" s="45" t="s">
        <v>373</v>
      </c>
      <c r="T40" t="str">
        <f>IF('For State Reps'!O40="","",'For State Reps'!O40)</f>
        <v/>
      </c>
      <c r="U40" t="str">
        <f>IF('For State Reps'!P40="","",'For State Reps'!P40)</f>
        <v/>
      </c>
      <c r="V40" t="str">
        <f>IF('For State Reps'!Q40="","",'For State Reps'!Q40)</f>
        <v/>
      </c>
      <c r="W40" t="str">
        <f>IF('For State Reps'!R40="","",'For State Reps'!R40)</f>
        <v/>
      </c>
      <c r="X40" s="45" t="s">
        <v>374</v>
      </c>
      <c r="Y40" t="str">
        <f>IF('For State Reps'!S40="","",'For State Reps'!S40)</f>
        <v/>
      </c>
      <c r="Z40" t="str">
        <f>IF('For State Reps'!T40="","",'For State Reps'!T40)</f>
        <v/>
      </c>
      <c r="AA40" t="str">
        <f>IF('For State Reps'!U40="","",'For State Reps'!U40)</f>
        <v/>
      </c>
      <c r="AB40" t="str">
        <f>IF('For State Reps'!V40="","",'For State Reps'!V40)</f>
        <v/>
      </c>
      <c r="AC40" t="str">
        <f>IF('For State Reps'!W40="","",'For State Reps'!W40)</f>
        <v/>
      </c>
      <c r="AD40" s="45"/>
      <c r="AF40" s="45" t="s">
        <v>375</v>
      </c>
      <c r="AG40" t="str">
        <f>IF('For State Reps'!Y40="","",'For State Reps'!Y40)</f>
        <v/>
      </c>
      <c r="AH40" t="str">
        <f>IF('For State Reps'!Z40="","",'For State Reps'!Z40)</f>
        <v/>
      </c>
      <c r="AI40" s="45" t="s">
        <v>376</v>
      </c>
      <c r="AJ40" t="str">
        <f>IF('For State Reps'!AA40="","",'For State Reps'!AA40)</f>
        <v/>
      </c>
      <c r="AK40" t="str">
        <f>IF('For State Reps'!AB40="","",'For State Reps'!AB40)</f>
        <v/>
      </c>
    </row>
    <row r="41" spans="1:37" ht="16.350000000000001" customHeight="1" x14ac:dyDescent="0.25">
      <c r="A41" s="418"/>
      <c r="B41" s="445"/>
      <c r="C41" s="45" t="s">
        <v>377</v>
      </c>
      <c r="D41" t="str">
        <f>IF('For State Reps'!C41="","",'For State Reps'!C41)</f>
        <v/>
      </c>
      <c r="E41" s="285" t="str">
        <f>IF('For State Reps'!D41="","",'For State Reps'!D41)</f>
        <v/>
      </c>
      <c r="F41" s="45" t="s">
        <v>378</v>
      </c>
      <c r="G41" t="str">
        <f>IF('For State Reps'!E41="","",'For State Reps'!E41)</f>
        <v/>
      </c>
      <c r="H41" t="str">
        <f>IF('For State Reps'!F41="","",'For State Reps'!F41)</f>
        <v/>
      </c>
      <c r="I41" s="45" t="s">
        <v>379</v>
      </c>
      <c r="J41" t="str">
        <f>IF('For State Reps'!G41="","",'For State Reps'!G41)</f>
        <v/>
      </c>
      <c r="K41" t="str">
        <f>IF('For State Reps'!H41="","",'For State Reps'!H41)</f>
        <v/>
      </c>
      <c r="L41" t="str">
        <f>IF('For State Reps'!I41="","",'For State Reps'!I41)</f>
        <v/>
      </c>
      <c r="M41" t="str">
        <f>IF('For State Reps'!J41="","",'For State Reps'!J41)</f>
        <v/>
      </c>
      <c r="N41" s="45" t="s">
        <v>380</v>
      </c>
      <c r="O41" t="str">
        <f>IF('For State Reps'!K41="","",'For State Reps'!K41)</f>
        <v/>
      </c>
      <c r="P41" t="str">
        <f>IF('For State Reps'!L41="","",'For State Reps'!L41)</f>
        <v/>
      </c>
      <c r="Q41" t="str">
        <f>IF('For State Reps'!M41="","",'For State Reps'!M41)</f>
        <v/>
      </c>
      <c r="R41" t="str">
        <f>IF('For State Reps'!N41="","",'For State Reps'!N41)</f>
        <v/>
      </c>
      <c r="S41" s="45" t="s">
        <v>381</v>
      </c>
      <c r="T41" t="str">
        <f>IF('For State Reps'!O41="","",'For State Reps'!O41)</f>
        <v/>
      </c>
      <c r="U41" t="str">
        <f>IF('For State Reps'!P41="","",'For State Reps'!P41)</f>
        <v/>
      </c>
      <c r="V41" t="str">
        <f>IF('For State Reps'!Q41="","",'For State Reps'!Q41)</f>
        <v/>
      </c>
      <c r="W41" t="str">
        <f>IF('For State Reps'!R41="","",'For State Reps'!R41)</f>
        <v/>
      </c>
      <c r="X41" s="45" t="s">
        <v>382</v>
      </c>
      <c r="Y41" t="str">
        <f>IF('For State Reps'!S41="","",'For State Reps'!S41)</f>
        <v/>
      </c>
      <c r="Z41" t="str">
        <f>IF('For State Reps'!T41="","",'For State Reps'!T41)</f>
        <v/>
      </c>
      <c r="AA41" t="str">
        <f>IF('For State Reps'!U41="","",'For State Reps'!U41)</f>
        <v/>
      </c>
      <c r="AB41" t="str">
        <f>IF('For State Reps'!V41="","",'For State Reps'!V41)</f>
        <v/>
      </c>
      <c r="AC41" t="str">
        <f>IF('For State Reps'!W41="","",'For State Reps'!W41)</f>
        <v/>
      </c>
      <c r="AD41" s="45"/>
      <c r="AF41" s="45" t="s">
        <v>383</v>
      </c>
      <c r="AG41" t="str">
        <f>IF('For State Reps'!Y41="","",'For State Reps'!Y41)</f>
        <v/>
      </c>
      <c r="AH41" t="str">
        <f>IF('For State Reps'!Z41="","",'For State Reps'!Z41)</f>
        <v/>
      </c>
      <c r="AI41" s="45" t="s">
        <v>384</v>
      </c>
      <c r="AJ41" t="str">
        <f>IF('For State Reps'!AA41="","",'For State Reps'!AA41)</f>
        <v/>
      </c>
      <c r="AK41" t="str">
        <f>IF('For State Reps'!AB41="","",'For State Reps'!AB41)</f>
        <v/>
      </c>
    </row>
    <row r="42" spans="1:37" ht="16.350000000000001" customHeight="1" thickBot="1" x14ac:dyDescent="0.3">
      <c r="A42" s="419"/>
      <c r="B42" s="446"/>
      <c r="C42" s="44" t="s">
        <v>385</v>
      </c>
      <c r="D42" s="43" t="str">
        <f>IF('For State Reps'!C42="","",'For State Reps'!C42)</f>
        <v/>
      </c>
      <c r="E42" s="286" t="str">
        <f>IF('For State Reps'!D42="","",'For State Reps'!D42)</f>
        <v/>
      </c>
      <c r="F42" s="44" t="s">
        <v>386</v>
      </c>
      <c r="G42" s="43" t="str">
        <f>IF('For State Reps'!E42="","",'For State Reps'!E42)</f>
        <v/>
      </c>
      <c r="H42" s="43" t="str">
        <f>IF('For State Reps'!F42="","",'For State Reps'!F42)</f>
        <v/>
      </c>
      <c r="I42" s="44" t="s">
        <v>387</v>
      </c>
      <c r="J42" s="43" t="str">
        <f>IF('For State Reps'!G42="","",'For State Reps'!G42)</f>
        <v/>
      </c>
      <c r="K42" s="43" t="str">
        <f>IF('For State Reps'!H42="","",'For State Reps'!H42)</f>
        <v/>
      </c>
      <c r="L42" s="43" t="str">
        <f>IF('For State Reps'!I42="","",'For State Reps'!I42)</f>
        <v/>
      </c>
      <c r="M42" s="43" t="str">
        <f>IF('For State Reps'!J42="","",'For State Reps'!J42)</f>
        <v/>
      </c>
      <c r="N42" s="44" t="s">
        <v>388</v>
      </c>
      <c r="O42" s="43" t="str">
        <f>IF('For State Reps'!K42="","",'For State Reps'!K42)</f>
        <v/>
      </c>
      <c r="P42" s="43" t="str">
        <f>IF('For State Reps'!L42="","",'For State Reps'!L42)</f>
        <v/>
      </c>
      <c r="Q42" s="43" t="str">
        <f>IF('For State Reps'!M42="","",'For State Reps'!M42)</f>
        <v/>
      </c>
      <c r="R42" s="43" t="str">
        <f>IF('For State Reps'!N42="","",'For State Reps'!N42)</f>
        <v/>
      </c>
      <c r="S42" s="44" t="s">
        <v>389</v>
      </c>
      <c r="T42" s="43" t="str">
        <f>IF('For State Reps'!O42="","",'For State Reps'!O42)</f>
        <v/>
      </c>
      <c r="U42" s="43" t="str">
        <f>IF('For State Reps'!P42="","",'For State Reps'!P42)</f>
        <v/>
      </c>
      <c r="V42" s="43" t="str">
        <f>IF('For State Reps'!Q42="","",'For State Reps'!Q42)</f>
        <v/>
      </c>
      <c r="W42" s="43" t="str">
        <f>IF('For State Reps'!R42="","",'For State Reps'!R42)</f>
        <v/>
      </c>
      <c r="X42" s="44" t="s">
        <v>390</v>
      </c>
      <c r="Y42" s="43" t="str">
        <f>IF('For State Reps'!S42="","",'For State Reps'!S42)</f>
        <v/>
      </c>
      <c r="Z42" s="43" t="str">
        <f>IF('For State Reps'!T42="","",'For State Reps'!T42)</f>
        <v/>
      </c>
      <c r="AA42" s="43" t="str">
        <f>IF('For State Reps'!U42="","",'For State Reps'!U42)</f>
        <v/>
      </c>
      <c r="AB42" s="43" t="str">
        <f>IF('For State Reps'!V42="","",'For State Reps'!V42)</f>
        <v/>
      </c>
      <c r="AC42" s="43" t="str">
        <f>IF('For State Reps'!W42="","",'For State Reps'!W42)</f>
        <v/>
      </c>
      <c r="AD42" s="44"/>
      <c r="AE42" s="43"/>
      <c r="AF42" s="44" t="s">
        <v>391</v>
      </c>
      <c r="AG42" s="43" t="str">
        <f>IF('For State Reps'!Y42="","",'For State Reps'!Y42)</f>
        <v/>
      </c>
      <c r="AH42" s="43" t="str">
        <f>IF('For State Reps'!Z42="","",'For State Reps'!Z42)</f>
        <v/>
      </c>
      <c r="AI42" s="44" t="s">
        <v>392</v>
      </c>
      <c r="AJ42" s="43" t="str">
        <f>IF('For State Reps'!AA42="","",'For State Reps'!AA42)</f>
        <v/>
      </c>
      <c r="AK42" s="43" t="str">
        <f>IF('For State Reps'!AB42="","",'For State Reps'!AB42)</f>
        <v/>
      </c>
    </row>
    <row r="43" spans="1:37" ht="16.350000000000001" customHeight="1" x14ac:dyDescent="0.25">
      <c r="A43" s="420" t="s">
        <v>35</v>
      </c>
      <c r="B43" s="444" t="str">
        <f>IF('For State Reps'!$B43="","",'For State Reps'!$B43)</f>
        <v/>
      </c>
      <c r="C43" s="45" t="s">
        <v>393</v>
      </c>
      <c r="D43" t="str">
        <f>IF('For State Reps'!C43="","",'For State Reps'!C43)</f>
        <v/>
      </c>
      <c r="E43" s="285" t="str">
        <f>IF('For State Reps'!D43="","",'For State Reps'!D43)</f>
        <v/>
      </c>
      <c r="F43" s="45" t="s">
        <v>394</v>
      </c>
      <c r="G43" t="str">
        <f>IF('For State Reps'!E43="","",'For State Reps'!E43)</f>
        <v/>
      </c>
      <c r="H43" t="str">
        <f>IF('For State Reps'!F43="","",'For State Reps'!F43)</f>
        <v/>
      </c>
      <c r="I43" s="45" t="s">
        <v>395</v>
      </c>
      <c r="J43" t="str">
        <f>IF('For State Reps'!G43="","",'For State Reps'!G43)</f>
        <v/>
      </c>
      <c r="K43" t="str">
        <f>IF('For State Reps'!H43="","",'For State Reps'!H43)</f>
        <v/>
      </c>
      <c r="L43" t="str">
        <f>IF('For State Reps'!I43="","",'For State Reps'!I43)</f>
        <v/>
      </c>
      <c r="M43" t="str">
        <f>IF('For State Reps'!J43="","",'For State Reps'!J43)</f>
        <v/>
      </c>
      <c r="N43" s="45" t="s">
        <v>396</v>
      </c>
      <c r="O43" t="str">
        <f>IF('For State Reps'!K43="","",'For State Reps'!K43)</f>
        <v/>
      </c>
      <c r="P43" t="str">
        <f>IF('For State Reps'!L43="","",'For State Reps'!L43)</f>
        <v/>
      </c>
      <c r="Q43" t="str">
        <f>IF('For State Reps'!M43="","",'For State Reps'!M43)</f>
        <v/>
      </c>
      <c r="R43" t="str">
        <f>IF('For State Reps'!N43="","",'For State Reps'!N43)</f>
        <v/>
      </c>
      <c r="S43" s="45" t="s">
        <v>397</v>
      </c>
      <c r="T43" t="str">
        <f>IF('For State Reps'!O43="","",'For State Reps'!O43)</f>
        <v/>
      </c>
      <c r="U43" t="str">
        <f>IF('For State Reps'!P43="","",'For State Reps'!P43)</f>
        <v/>
      </c>
      <c r="V43" t="str">
        <f>IF('For State Reps'!Q43="","",'For State Reps'!Q43)</f>
        <v/>
      </c>
      <c r="W43" t="str">
        <f>IF('For State Reps'!R43="","",'For State Reps'!R43)</f>
        <v/>
      </c>
      <c r="X43" s="45" t="s">
        <v>398</v>
      </c>
      <c r="Y43" t="str">
        <f>IF('For State Reps'!S43="","",'For State Reps'!S43)</f>
        <v/>
      </c>
      <c r="Z43" t="str">
        <f>IF('For State Reps'!T43="","",'For State Reps'!T43)</f>
        <v/>
      </c>
      <c r="AA43" t="str">
        <f>IF('For State Reps'!U43="","",'For State Reps'!U43)</f>
        <v/>
      </c>
      <c r="AB43" t="str">
        <f>IF('For State Reps'!V43="","",'For State Reps'!V43)</f>
        <v/>
      </c>
      <c r="AC43" t="str">
        <f>IF('For State Reps'!W43="","",'For State Reps'!W43)</f>
        <v/>
      </c>
      <c r="AD43" s="45" t="s">
        <v>399</v>
      </c>
      <c r="AE43" t="str">
        <f>IF('For State Reps'!X43="","",'For State Reps'!X43)</f>
        <v/>
      </c>
      <c r="AF43" s="45" t="s">
        <v>400</v>
      </c>
      <c r="AG43" t="str">
        <f>IF('For State Reps'!Y43="","",'For State Reps'!Y43)</f>
        <v/>
      </c>
      <c r="AH43" t="str">
        <f>IF('For State Reps'!Z43="","",'For State Reps'!Z43)</f>
        <v/>
      </c>
      <c r="AI43" s="45" t="s">
        <v>401</v>
      </c>
      <c r="AJ43" t="str">
        <f>IF('For State Reps'!AA43="","",'For State Reps'!AA43)</f>
        <v/>
      </c>
      <c r="AK43" t="str">
        <f>IF('For State Reps'!AB43="","",'For State Reps'!AB43)</f>
        <v/>
      </c>
    </row>
    <row r="44" spans="1:37" ht="16.350000000000001" customHeight="1" x14ac:dyDescent="0.25">
      <c r="A44" s="421"/>
      <c r="B44" s="445"/>
      <c r="C44" s="45" t="s">
        <v>402</v>
      </c>
      <c r="D44" t="str">
        <f>IF('For State Reps'!C44="","",'For State Reps'!C44)</f>
        <v/>
      </c>
      <c r="E44" s="285" t="str">
        <f>IF('For State Reps'!D44="","",'For State Reps'!D44)</f>
        <v/>
      </c>
      <c r="F44" s="45" t="s">
        <v>403</v>
      </c>
      <c r="G44" t="str">
        <f>IF('For State Reps'!E44="","",'For State Reps'!E44)</f>
        <v/>
      </c>
      <c r="H44" t="str">
        <f>IF('For State Reps'!F44="","",'For State Reps'!F44)</f>
        <v/>
      </c>
      <c r="I44" s="45" t="s">
        <v>404</v>
      </c>
      <c r="J44" t="str">
        <f>IF('For State Reps'!G44="","",'For State Reps'!G44)</f>
        <v/>
      </c>
      <c r="K44" t="str">
        <f>IF('For State Reps'!H44="","",'For State Reps'!H44)</f>
        <v/>
      </c>
      <c r="L44" t="str">
        <f>IF('For State Reps'!I44="","",'For State Reps'!I44)</f>
        <v/>
      </c>
      <c r="M44" t="str">
        <f>IF('For State Reps'!J44="","",'For State Reps'!J44)</f>
        <v/>
      </c>
      <c r="N44" s="45" t="s">
        <v>405</v>
      </c>
      <c r="O44" t="str">
        <f>IF('For State Reps'!K44="","",'For State Reps'!K44)</f>
        <v/>
      </c>
      <c r="P44" t="str">
        <f>IF('For State Reps'!L44="","",'For State Reps'!L44)</f>
        <v/>
      </c>
      <c r="Q44" t="str">
        <f>IF('For State Reps'!M44="","",'For State Reps'!M44)</f>
        <v/>
      </c>
      <c r="R44" t="str">
        <f>IF('For State Reps'!N44="","",'For State Reps'!N44)</f>
        <v/>
      </c>
      <c r="S44" s="45" t="s">
        <v>406</v>
      </c>
      <c r="T44" t="str">
        <f>IF('For State Reps'!O44="","",'For State Reps'!O44)</f>
        <v/>
      </c>
      <c r="U44" t="str">
        <f>IF('For State Reps'!P44="","",'For State Reps'!P44)</f>
        <v/>
      </c>
      <c r="V44" t="str">
        <f>IF('For State Reps'!Q44="","",'For State Reps'!Q44)</f>
        <v/>
      </c>
      <c r="W44" t="str">
        <f>IF('For State Reps'!R44="","",'For State Reps'!R44)</f>
        <v/>
      </c>
      <c r="X44" s="45" t="s">
        <v>407</v>
      </c>
      <c r="Y44" t="str">
        <f>IF('For State Reps'!S44="","",'For State Reps'!S44)</f>
        <v/>
      </c>
      <c r="Z44" t="str">
        <f>IF('For State Reps'!T44="","",'For State Reps'!T44)</f>
        <v/>
      </c>
      <c r="AA44" t="str">
        <f>IF('For State Reps'!U44="","",'For State Reps'!U44)</f>
        <v/>
      </c>
      <c r="AB44" t="str">
        <f>IF('For State Reps'!V44="","",'For State Reps'!V44)</f>
        <v/>
      </c>
      <c r="AC44" t="str">
        <f>IF('For State Reps'!W44="","",'For State Reps'!W44)</f>
        <v/>
      </c>
      <c r="AD44" s="45"/>
      <c r="AF44" s="45" t="s">
        <v>408</v>
      </c>
      <c r="AG44" t="str">
        <f>IF('For State Reps'!Y44="","",'For State Reps'!Y44)</f>
        <v/>
      </c>
      <c r="AH44" t="str">
        <f>IF('For State Reps'!Z44="","",'For State Reps'!Z44)</f>
        <v/>
      </c>
      <c r="AI44" s="45" t="s">
        <v>409</v>
      </c>
      <c r="AJ44" t="str">
        <f>IF('For State Reps'!AA44="","",'For State Reps'!AA44)</f>
        <v/>
      </c>
      <c r="AK44" t="str">
        <f>IF('For State Reps'!AB44="","",'For State Reps'!AB44)</f>
        <v/>
      </c>
    </row>
    <row r="45" spans="1:37" ht="16.350000000000001" customHeight="1" x14ac:dyDescent="0.25">
      <c r="A45" s="421"/>
      <c r="B45" s="445"/>
      <c r="C45" s="45" t="s">
        <v>410</v>
      </c>
      <c r="D45" t="str">
        <f>IF('For State Reps'!C45="","",'For State Reps'!C45)</f>
        <v/>
      </c>
      <c r="E45" s="285" t="str">
        <f>IF('For State Reps'!D45="","",'For State Reps'!D45)</f>
        <v/>
      </c>
      <c r="F45" s="45" t="s">
        <v>411</v>
      </c>
      <c r="G45" t="str">
        <f>IF('For State Reps'!E45="","",'For State Reps'!E45)</f>
        <v/>
      </c>
      <c r="H45" t="str">
        <f>IF('For State Reps'!F45="","",'For State Reps'!F45)</f>
        <v/>
      </c>
      <c r="I45" s="45" t="s">
        <v>412</v>
      </c>
      <c r="J45" t="str">
        <f>IF('For State Reps'!G45="","",'For State Reps'!G45)</f>
        <v/>
      </c>
      <c r="K45" t="str">
        <f>IF('For State Reps'!H45="","",'For State Reps'!H45)</f>
        <v/>
      </c>
      <c r="L45" t="str">
        <f>IF('For State Reps'!I45="","",'For State Reps'!I45)</f>
        <v/>
      </c>
      <c r="M45" t="str">
        <f>IF('For State Reps'!J45="","",'For State Reps'!J45)</f>
        <v/>
      </c>
      <c r="N45" s="45" t="s">
        <v>413</v>
      </c>
      <c r="O45" t="str">
        <f>IF('For State Reps'!K45="","",'For State Reps'!K45)</f>
        <v/>
      </c>
      <c r="P45" t="str">
        <f>IF('For State Reps'!L45="","",'For State Reps'!L45)</f>
        <v/>
      </c>
      <c r="Q45" t="str">
        <f>IF('For State Reps'!M45="","",'For State Reps'!M45)</f>
        <v/>
      </c>
      <c r="R45" t="str">
        <f>IF('For State Reps'!N45="","",'For State Reps'!N45)</f>
        <v/>
      </c>
      <c r="S45" s="45" t="s">
        <v>414</v>
      </c>
      <c r="T45" t="str">
        <f>IF('For State Reps'!O45="","",'For State Reps'!O45)</f>
        <v/>
      </c>
      <c r="U45" t="str">
        <f>IF('For State Reps'!P45="","",'For State Reps'!P45)</f>
        <v/>
      </c>
      <c r="V45" t="str">
        <f>IF('For State Reps'!Q45="","",'For State Reps'!Q45)</f>
        <v/>
      </c>
      <c r="W45" t="str">
        <f>IF('For State Reps'!R45="","",'For State Reps'!R45)</f>
        <v/>
      </c>
      <c r="X45" s="45" t="s">
        <v>415</v>
      </c>
      <c r="Y45" t="str">
        <f>IF('For State Reps'!S45="","",'For State Reps'!S45)</f>
        <v/>
      </c>
      <c r="Z45" t="str">
        <f>IF('For State Reps'!T45="","",'For State Reps'!T45)</f>
        <v/>
      </c>
      <c r="AA45" t="str">
        <f>IF('For State Reps'!U45="","",'For State Reps'!U45)</f>
        <v/>
      </c>
      <c r="AB45" t="str">
        <f>IF('For State Reps'!V45="","",'For State Reps'!V45)</f>
        <v/>
      </c>
      <c r="AC45" t="str">
        <f>IF('For State Reps'!W45="","",'For State Reps'!W45)</f>
        <v/>
      </c>
      <c r="AD45" s="45"/>
      <c r="AF45" s="45" t="s">
        <v>416</v>
      </c>
      <c r="AG45" t="str">
        <f>IF('For State Reps'!Y45="","",'For State Reps'!Y45)</f>
        <v/>
      </c>
      <c r="AH45" t="str">
        <f>IF('For State Reps'!Z45="","",'For State Reps'!Z45)</f>
        <v/>
      </c>
      <c r="AI45" s="45" t="s">
        <v>417</v>
      </c>
      <c r="AJ45" t="str">
        <f>IF('For State Reps'!AA45="","",'For State Reps'!AA45)</f>
        <v/>
      </c>
      <c r="AK45" t="str">
        <f>IF('For State Reps'!AB45="","",'For State Reps'!AB45)</f>
        <v/>
      </c>
    </row>
    <row r="46" spans="1:37" ht="16.350000000000001" customHeight="1" thickBot="1" x14ac:dyDescent="0.3">
      <c r="A46" s="422"/>
      <c r="B46" s="446"/>
      <c r="C46" s="44" t="s">
        <v>418</v>
      </c>
      <c r="D46" s="43" t="str">
        <f>IF('For State Reps'!C46="","",'For State Reps'!C46)</f>
        <v/>
      </c>
      <c r="E46" s="286" t="str">
        <f>IF('For State Reps'!D46="","",'For State Reps'!D46)</f>
        <v/>
      </c>
      <c r="F46" s="44" t="s">
        <v>419</v>
      </c>
      <c r="G46" s="43" t="str">
        <f>IF('For State Reps'!E46="","",'For State Reps'!E46)</f>
        <v/>
      </c>
      <c r="H46" s="43" t="str">
        <f>IF('For State Reps'!F46="","",'For State Reps'!F46)</f>
        <v/>
      </c>
      <c r="I46" s="44" t="s">
        <v>420</v>
      </c>
      <c r="J46" s="43" t="str">
        <f>IF('For State Reps'!G46="","",'For State Reps'!G46)</f>
        <v/>
      </c>
      <c r="K46" s="43" t="str">
        <f>IF('For State Reps'!H46="","",'For State Reps'!H46)</f>
        <v/>
      </c>
      <c r="L46" s="43" t="str">
        <f>IF('For State Reps'!I46="","",'For State Reps'!I46)</f>
        <v/>
      </c>
      <c r="M46" s="43" t="str">
        <f>IF('For State Reps'!J46="","",'For State Reps'!J46)</f>
        <v/>
      </c>
      <c r="N46" s="44" t="s">
        <v>421</v>
      </c>
      <c r="O46" s="43" t="str">
        <f>IF('For State Reps'!K46="","",'For State Reps'!K46)</f>
        <v/>
      </c>
      <c r="P46" s="43" t="str">
        <f>IF('For State Reps'!L46="","",'For State Reps'!L46)</f>
        <v/>
      </c>
      <c r="Q46" s="43" t="str">
        <f>IF('For State Reps'!M46="","",'For State Reps'!M46)</f>
        <v/>
      </c>
      <c r="R46" s="43" t="str">
        <f>IF('For State Reps'!N46="","",'For State Reps'!N46)</f>
        <v/>
      </c>
      <c r="S46" s="44" t="s">
        <v>422</v>
      </c>
      <c r="T46" s="43" t="str">
        <f>IF('For State Reps'!O46="","",'For State Reps'!O46)</f>
        <v/>
      </c>
      <c r="U46" s="43" t="str">
        <f>IF('For State Reps'!P46="","",'For State Reps'!P46)</f>
        <v/>
      </c>
      <c r="V46" s="43" t="str">
        <f>IF('For State Reps'!Q46="","",'For State Reps'!Q46)</f>
        <v/>
      </c>
      <c r="W46" s="43" t="str">
        <f>IF('For State Reps'!R46="","",'For State Reps'!R46)</f>
        <v/>
      </c>
      <c r="X46" s="44" t="s">
        <v>423</v>
      </c>
      <c r="Y46" s="43" t="str">
        <f>IF('For State Reps'!S46="","",'For State Reps'!S46)</f>
        <v/>
      </c>
      <c r="Z46" s="43" t="str">
        <f>IF('For State Reps'!T46="","",'For State Reps'!T46)</f>
        <v/>
      </c>
      <c r="AA46" s="43" t="str">
        <f>IF('For State Reps'!U46="","",'For State Reps'!U46)</f>
        <v/>
      </c>
      <c r="AB46" s="43" t="str">
        <f>IF('For State Reps'!V46="","",'For State Reps'!V46)</f>
        <v/>
      </c>
      <c r="AC46" s="43" t="str">
        <f>IF('For State Reps'!W46="","",'For State Reps'!W46)</f>
        <v/>
      </c>
      <c r="AD46" s="44"/>
      <c r="AE46" s="43"/>
      <c r="AF46" s="44" t="s">
        <v>424</v>
      </c>
      <c r="AG46" s="43" t="str">
        <f>IF('For State Reps'!Y46="","",'For State Reps'!Y46)</f>
        <v/>
      </c>
      <c r="AH46" s="43" t="str">
        <f>IF('For State Reps'!Z46="","",'For State Reps'!Z46)</f>
        <v/>
      </c>
      <c r="AI46" s="44" t="s">
        <v>425</v>
      </c>
      <c r="AJ46" s="43" t="str">
        <f>IF('For State Reps'!AA46="","",'For State Reps'!AA46)</f>
        <v/>
      </c>
      <c r="AK46" s="43" t="str">
        <f>IF('For State Reps'!AB46="","",'For State Reps'!AB46)</f>
        <v/>
      </c>
    </row>
    <row r="47" spans="1:37" ht="16.350000000000001" customHeight="1" x14ac:dyDescent="0.25">
      <c r="A47" s="423" t="s">
        <v>36</v>
      </c>
      <c r="B47" s="456" t="str">
        <f>IF('For State Reps'!$B47="","",'For State Reps'!$B47)</f>
        <v/>
      </c>
      <c r="C47" s="45" t="s">
        <v>426</v>
      </c>
      <c r="D47" t="str">
        <f>IF('For State Reps'!C47="","",'For State Reps'!C47)</f>
        <v/>
      </c>
      <c r="E47" s="285" t="str">
        <f>IF('For State Reps'!D47="","",'For State Reps'!D47)</f>
        <v/>
      </c>
      <c r="F47" s="45" t="s">
        <v>427</v>
      </c>
      <c r="G47" t="str">
        <f>IF('For State Reps'!E47="","",'For State Reps'!E47)</f>
        <v/>
      </c>
      <c r="H47" t="str">
        <f>IF('For State Reps'!F47="","",'For State Reps'!F47)</f>
        <v/>
      </c>
      <c r="I47" s="45" t="s">
        <v>428</v>
      </c>
      <c r="J47" t="str">
        <f>IF('For State Reps'!G47="","",'For State Reps'!G47)</f>
        <v/>
      </c>
      <c r="K47" t="str">
        <f>IF('For State Reps'!H47="","",'For State Reps'!H47)</f>
        <v/>
      </c>
      <c r="L47" t="str">
        <f>IF('For State Reps'!I47="","",'For State Reps'!I47)</f>
        <v/>
      </c>
      <c r="M47" t="str">
        <f>IF('For State Reps'!J47="","",'For State Reps'!J47)</f>
        <v/>
      </c>
      <c r="N47" s="45" t="s">
        <v>429</v>
      </c>
      <c r="O47" t="str">
        <f>IF('For State Reps'!K47="","",'For State Reps'!K47)</f>
        <v/>
      </c>
      <c r="P47" t="str">
        <f>IF('For State Reps'!L47="","",'For State Reps'!L47)</f>
        <v/>
      </c>
      <c r="Q47" t="str">
        <f>IF('For State Reps'!M47="","",'For State Reps'!M47)</f>
        <v/>
      </c>
      <c r="R47" t="str">
        <f>IF('For State Reps'!N47="","",'For State Reps'!N47)</f>
        <v/>
      </c>
      <c r="S47" s="45" t="s">
        <v>430</v>
      </c>
      <c r="T47" t="str">
        <f>IF('For State Reps'!O47="","",'For State Reps'!O47)</f>
        <v/>
      </c>
      <c r="U47" t="str">
        <f>IF('For State Reps'!P47="","",'For State Reps'!P47)</f>
        <v/>
      </c>
      <c r="V47" t="str">
        <f>IF('For State Reps'!Q47="","",'For State Reps'!Q47)</f>
        <v/>
      </c>
      <c r="W47" t="str">
        <f>IF('For State Reps'!R47="","",'For State Reps'!R47)</f>
        <v/>
      </c>
      <c r="X47" s="45" t="s">
        <v>431</v>
      </c>
      <c r="Y47" t="str">
        <f>IF('For State Reps'!S47="","",'For State Reps'!S47)</f>
        <v/>
      </c>
      <c r="Z47" t="str">
        <f>IF('For State Reps'!T47="","",'For State Reps'!T47)</f>
        <v/>
      </c>
      <c r="AA47" t="str">
        <f>IF('For State Reps'!U47="","",'For State Reps'!U47)</f>
        <v/>
      </c>
      <c r="AB47" t="str">
        <f>IF('For State Reps'!V47="","",'For State Reps'!V47)</f>
        <v/>
      </c>
      <c r="AC47" t="str">
        <f>IF('For State Reps'!W47="","",'For State Reps'!W47)</f>
        <v/>
      </c>
      <c r="AD47" s="45" t="s">
        <v>432</v>
      </c>
      <c r="AE47" t="str">
        <f>IF('For State Reps'!X47="","",'For State Reps'!X47)</f>
        <v/>
      </c>
      <c r="AF47" s="45" t="s">
        <v>433</v>
      </c>
      <c r="AG47" t="str">
        <f>IF('For State Reps'!Y47="","",'For State Reps'!Y47)</f>
        <v/>
      </c>
      <c r="AH47" t="str">
        <f>IF('For State Reps'!Z47="","",'For State Reps'!Z47)</f>
        <v/>
      </c>
      <c r="AI47" s="45" t="s">
        <v>434</v>
      </c>
      <c r="AJ47" t="str">
        <f>IF('For State Reps'!AA47="","",'For State Reps'!AA47)</f>
        <v/>
      </c>
      <c r="AK47" t="str">
        <f>IF('For State Reps'!AB47="","",'For State Reps'!AB47)</f>
        <v/>
      </c>
    </row>
    <row r="48" spans="1:37" ht="16.350000000000001" customHeight="1" x14ac:dyDescent="0.25">
      <c r="A48" s="424"/>
      <c r="B48" s="457"/>
      <c r="C48" s="45" t="s">
        <v>435</v>
      </c>
      <c r="D48" t="str">
        <f>IF('For State Reps'!C48="","",'For State Reps'!C48)</f>
        <v/>
      </c>
      <c r="E48" s="285" t="str">
        <f>IF('For State Reps'!D48="","",'For State Reps'!D48)</f>
        <v/>
      </c>
      <c r="F48" s="45" t="s">
        <v>436</v>
      </c>
      <c r="G48" t="str">
        <f>IF('For State Reps'!E48="","",'For State Reps'!E48)</f>
        <v/>
      </c>
      <c r="H48" t="str">
        <f>IF('For State Reps'!F48="","",'For State Reps'!F48)</f>
        <v/>
      </c>
      <c r="I48" s="45" t="s">
        <v>437</v>
      </c>
      <c r="J48" t="str">
        <f>IF('For State Reps'!G48="","",'For State Reps'!G48)</f>
        <v/>
      </c>
      <c r="K48" t="str">
        <f>IF('For State Reps'!H48="","",'For State Reps'!H48)</f>
        <v/>
      </c>
      <c r="L48" t="str">
        <f>IF('For State Reps'!I48="","",'For State Reps'!I48)</f>
        <v/>
      </c>
      <c r="M48" t="str">
        <f>IF('For State Reps'!J48="","",'For State Reps'!J48)</f>
        <v/>
      </c>
      <c r="N48" s="45" t="s">
        <v>438</v>
      </c>
      <c r="O48" t="str">
        <f>IF('For State Reps'!K48="","",'For State Reps'!K48)</f>
        <v/>
      </c>
      <c r="P48" t="str">
        <f>IF('For State Reps'!L48="","",'For State Reps'!L48)</f>
        <v/>
      </c>
      <c r="Q48" t="str">
        <f>IF('For State Reps'!M48="","",'For State Reps'!M48)</f>
        <v/>
      </c>
      <c r="R48" t="str">
        <f>IF('For State Reps'!N48="","",'For State Reps'!N48)</f>
        <v/>
      </c>
      <c r="S48" s="45" t="s">
        <v>439</v>
      </c>
      <c r="T48" t="str">
        <f>IF('For State Reps'!O48="","",'For State Reps'!O48)</f>
        <v/>
      </c>
      <c r="U48" t="str">
        <f>IF('For State Reps'!P48="","",'For State Reps'!P48)</f>
        <v/>
      </c>
      <c r="V48" t="str">
        <f>IF('For State Reps'!Q48="","",'For State Reps'!Q48)</f>
        <v/>
      </c>
      <c r="W48" t="str">
        <f>IF('For State Reps'!R48="","",'For State Reps'!R48)</f>
        <v/>
      </c>
      <c r="X48" s="45" t="s">
        <v>440</v>
      </c>
      <c r="Y48" t="str">
        <f>IF('For State Reps'!S48="","",'For State Reps'!S48)</f>
        <v/>
      </c>
      <c r="Z48" t="str">
        <f>IF('For State Reps'!T48="","",'For State Reps'!T48)</f>
        <v/>
      </c>
      <c r="AA48" t="str">
        <f>IF('For State Reps'!U48="","",'For State Reps'!U48)</f>
        <v/>
      </c>
      <c r="AB48" t="str">
        <f>IF('For State Reps'!V48="","",'For State Reps'!V48)</f>
        <v/>
      </c>
      <c r="AC48" t="str">
        <f>IF('For State Reps'!W48="","",'For State Reps'!W48)</f>
        <v/>
      </c>
      <c r="AD48" s="45"/>
      <c r="AF48" s="45" t="s">
        <v>441</v>
      </c>
      <c r="AG48" t="str">
        <f>IF('For State Reps'!Y48="","",'For State Reps'!Y48)</f>
        <v/>
      </c>
      <c r="AH48" t="str">
        <f>IF('For State Reps'!Z48="","",'For State Reps'!Z48)</f>
        <v/>
      </c>
      <c r="AI48" s="45" t="s">
        <v>442</v>
      </c>
      <c r="AJ48" t="str">
        <f>IF('For State Reps'!AA48="","",'For State Reps'!AA48)</f>
        <v/>
      </c>
      <c r="AK48" t="str">
        <f>IF('For State Reps'!AB48="","",'For State Reps'!AB48)</f>
        <v/>
      </c>
    </row>
    <row r="49" spans="1:37" ht="16.350000000000001" customHeight="1" x14ac:dyDescent="0.25">
      <c r="A49" s="424"/>
      <c r="B49" s="457"/>
      <c r="C49" s="45" t="s">
        <v>443</v>
      </c>
      <c r="D49" t="str">
        <f>IF('For State Reps'!C49="","",'For State Reps'!C49)</f>
        <v/>
      </c>
      <c r="E49" s="285" t="str">
        <f>IF('For State Reps'!D49="","",'For State Reps'!D49)</f>
        <v/>
      </c>
      <c r="F49" s="45" t="s">
        <v>444</v>
      </c>
      <c r="G49" t="str">
        <f>IF('For State Reps'!E49="","",'For State Reps'!E49)</f>
        <v/>
      </c>
      <c r="H49" t="str">
        <f>IF('For State Reps'!F49="","",'For State Reps'!F49)</f>
        <v/>
      </c>
      <c r="I49" s="45" t="s">
        <v>445</v>
      </c>
      <c r="J49" t="str">
        <f>IF('For State Reps'!G49="","",'For State Reps'!G49)</f>
        <v/>
      </c>
      <c r="K49" t="str">
        <f>IF('For State Reps'!H49="","",'For State Reps'!H49)</f>
        <v/>
      </c>
      <c r="L49" t="str">
        <f>IF('For State Reps'!I49="","",'For State Reps'!I49)</f>
        <v/>
      </c>
      <c r="M49" t="str">
        <f>IF('For State Reps'!J49="","",'For State Reps'!J49)</f>
        <v/>
      </c>
      <c r="N49" s="45" t="s">
        <v>446</v>
      </c>
      <c r="O49" t="str">
        <f>IF('For State Reps'!K49="","",'For State Reps'!K49)</f>
        <v/>
      </c>
      <c r="P49" t="str">
        <f>IF('For State Reps'!L49="","",'For State Reps'!L49)</f>
        <v/>
      </c>
      <c r="Q49" t="str">
        <f>IF('For State Reps'!M49="","",'For State Reps'!M49)</f>
        <v/>
      </c>
      <c r="R49" t="str">
        <f>IF('For State Reps'!N49="","",'For State Reps'!N49)</f>
        <v/>
      </c>
      <c r="S49" s="45" t="s">
        <v>447</v>
      </c>
      <c r="T49" t="str">
        <f>IF('For State Reps'!O49="","",'For State Reps'!O49)</f>
        <v/>
      </c>
      <c r="U49" t="str">
        <f>IF('For State Reps'!P49="","",'For State Reps'!P49)</f>
        <v/>
      </c>
      <c r="V49" t="str">
        <f>IF('For State Reps'!Q49="","",'For State Reps'!Q49)</f>
        <v/>
      </c>
      <c r="W49" t="str">
        <f>IF('For State Reps'!R49="","",'For State Reps'!R49)</f>
        <v/>
      </c>
      <c r="X49" s="45" t="s">
        <v>448</v>
      </c>
      <c r="Y49" t="str">
        <f>IF('For State Reps'!S49="","",'For State Reps'!S49)</f>
        <v/>
      </c>
      <c r="Z49" t="str">
        <f>IF('For State Reps'!T49="","",'For State Reps'!T49)</f>
        <v/>
      </c>
      <c r="AA49" t="str">
        <f>IF('For State Reps'!U49="","",'For State Reps'!U49)</f>
        <v/>
      </c>
      <c r="AB49" t="str">
        <f>IF('For State Reps'!V49="","",'For State Reps'!V49)</f>
        <v/>
      </c>
      <c r="AC49" t="str">
        <f>IF('For State Reps'!W49="","",'For State Reps'!W49)</f>
        <v/>
      </c>
      <c r="AD49" s="45"/>
      <c r="AF49" s="45" t="s">
        <v>449</v>
      </c>
      <c r="AG49" t="str">
        <f>IF('For State Reps'!Y49="","",'For State Reps'!Y49)</f>
        <v/>
      </c>
      <c r="AH49" t="str">
        <f>IF('For State Reps'!Z49="","",'For State Reps'!Z49)</f>
        <v/>
      </c>
      <c r="AI49" s="45" t="s">
        <v>450</v>
      </c>
      <c r="AJ49" t="str">
        <f>IF('For State Reps'!AA49="","",'For State Reps'!AA49)</f>
        <v/>
      </c>
      <c r="AK49" t="str">
        <f>IF('For State Reps'!AB49="","",'For State Reps'!AB49)</f>
        <v/>
      </c>
    </row>
    <row r="50" spans="1:37" ht="16.350000000000001" customHeight="1" thickBot="1" x14ac:dyDescent="0.3">
      <c r="A50" s="425"/>
      <c r="B50" s="458"/>
      <c r="C50" s="44" t="s">
        <v>451</v>
      </c>
      <c r="D50" s="43" t="str">
        <f>IF('For State Reps'!C50="","",'For State Reps'!C50)</f>
        <v/>
      </c>
      <c r="E50" s="286" t="str">
        <f>IF('For State Reps'!D50="","",'For State Reps'!D50)</f>
        <v/>
      </c>
      <c r="F50" s="44" t="s">
        <v>452</v>
      </c>
      <c r="G50" s="43" t="str">
        <f>IF('For State Reps'!E50="","",'For State Reps'!E50)</f>
        <v/>
      </c>
      <c r="H50" s="43" t="str">
        <f>IF('For State Reps'!F50="","",'For State Reps'!F50)</f>
        <v/>
      </c>
      <c r="I50" s="44" t="s">
        <v>453</v>
      </c>
      <c r="J50" s="43" t="str">
        <f>IF('For State Reps'!G50="","",'For State Reps'!G50)</f>
        <v/>
      </c>
      <c r="K50" s="43" t="str">
        <f>IF('For State Reps'!H50="","",'For State Reps'!H50)</f>
        <v/>
      </c>
      <c r="L50" s="43" t="str">
        <f>IF('For State Reps'!I50="","",'For State Reps'!I50)</f>
        <v/>
      </c>
      <c r="M50" s="43" t="str">
        <f>IF('For State Reps'!J50="","",'For State Reps'!J50)</f>
        <v/>
      </c>
      <c r="N50" s="44" t="s">
        <v>454</v>
      </c>
      <c r="O50" s="43" t="str">
        <f>IF('For State Reps'!K50="","",'For State Reps'!K50)</f>
        <v/>
      </c>
      <c r="P50" s="43" t="str">
        <f>IF('For State Reps'!L50="","",'For State Reps'!L50)</f>
        <v/>
      </c>
      <c r="Q50" s="43" t="str">
        <f>IF('For State Reps'!M50="","",'For State Reps'!M50)</f>
        <v/>
      </c>
      <c r="R50" s="43" t="str">
        <f>IF('For State Reps'!N50="","",'For State Reps'!N50)</f>
        <v/>
      </c>
      <c r="S50" s="44" t="s">
        <v>455</v>
      </c>
      <c r="T50" s="43" t="str">
        <f>IF('For State Reps'!O50="","",'For State Reps'!O50)</f>
        <v/>
      </c>
      <c r="U50" s="43" t="str">
        <f>IF('For State Reps'!P50="","",'For State Reps'!P50)</f>
        <v/>
      </c>
      <c r="V50" s="43" t="str">
        <f>IF('For State Reps'!Q50="","",'For State Reps'!Q50)</f>
        <v/>
      </c>
      <c r="W50" s="43" t="str">
        <f>IF('For State Reps'!R50="","",'For State Reps'!R50)</f>
        <v/>
      </c>
      <c r="X50" s="44" t="s">
        <v>456</v>
      </c>
      <c r="Y50" s="43" t="str">
        <f>IF('For State Reps'!S50="","",'For State Reps'!S50)</f>
        <v/>
      </c>
      <c r="Z50" s="43" t="str">
        <f>IF('For State Reps'!T50="","",'For State Reps'!T50)</f>
        <v/>
      </c>
      <c r="AA50" s="43" t="str">
        <f>IF('For State Reps'!U50="","",'For State Reps'!U50)</f>
        <v/>
      </c>
      <c r="AB50" s="43" t="str">
        <f>IF('For State Reps'!V50="","",'For State Reps'!V50)</f>
        <v/>
      </c>
      <c r="AC50" s="43" t="str">
        <f>IF('For State Reps'!W50="","",'For State Reps'!W50)</f>
        <v/>
      </c>
      <c r="AD50" s="44"/>
      <c r="AE50" s="43"/>
      <c r="AF50" s="44" t="s">
        <v>457</v>
      </c>
      <c r="AG50" s="43" t="str">
        <f>IF('For State Reps'!Y50="","",'For State Reps'!Y50)</f>
        <v/>
      </c>
      <c r="AH50" s="43" t="str">
        <f>IF('For State Reps'!Z50="","",'For State Reps'!Z50)</f>
        <v/>
      </c>
      <c r="AI50" s="44" t="s">
        <v>458</v>
      </c>
      <c r="AJ50" s="43" t="str">
        <f>IF('For State Reps'!AA50="","",'For State Reps'!AA50)</f>
        <v/>
      </c>
      <c r="AK50" s="43" t="str">
        <f>IF('For State Reps'!AB50="","",'For State Reps'!AB50)</f>
        <v/>
      </c>
    </row>
    <row r="51" spans="1:37" ht="16.350000000000001" customHeight="1" x14ac:dyDescent="0.25">
      <c r="A51" s="405" t="s">
        <v>37</v>
      </c>
      <c r="B51" s="444" t="str">
        <f>IF('For State Reps'!$B51="","",'For State Reps'!$B51)</f>
        <v/>
      </c>
      <c r="C51" s="45" t="s">
        <v>459</v>
      </c>
      <c r="D51" t="str">
        <f>IF('For State Reps'!C51="","",'For State Reps'!C51)</f>
        <v/>
      </c>
      <c r="E51" s="285" t="str">
        <f>IF('For State Reps'!D51="","",'For State Reps'!D51)</f>
        <v/>
      </c>
      <c r="F51" s="45" t="s">
        <v>460</v>
      </c>
      <c r="G51" t="str">
        <f>IF('For State Reps'!E51="","",'For State Reps'!E51)</f>
        <v/>
      </c>
      <c r="H51" t="str">
        <f>IF('For State Reps'!F51="","",'For State Reps'!F51)</f>
        <v/>
      </c>
      <c r="I51" s="45" t="s">
        <v>461</v>
      </c>
      <c r="J51" t="str">
        <f>IF('For State Reps'!G51="","",'For State Reps'!G51)</f>
        <v/>
      </c>
      <c r="K51" t="str">
        <f>IF('For State Reps'!H51="","",'For State Reps'!H51)</f>
        <v/>
      </c>
      <c r="L51" t="str">
        <f>IF('For State Reps'!I51="","",'For State Reps'!I51)</f>
        <v/>
      </c>
      <c r="M51" t="str">
        <f>IF('For State Reps'!J51="","",'For State Reps'!J51)</f>
        <v/>
      </c>
      <c r="N51" s="45" t="s">
        <v>462</v>
      </c>
      <c r="O51" t="str">
        <f>IF('For State Reps'!K51="","",'For State Reps'!K51)</f>
        <v/>
      </c>
      <c r="P51" t="str">
        <f>IF('For State Reps'!L51="","",'For State Reps'!L51)</f>
        <v/>
      </c>
      <c r="Q51" t="str">
        <f>IF('For State Reps'!M51="","",'For State Reps'!M51)</f>
        <v/>
      </c>
      <c r="R51" t="str">
        <f>IF('For State Reps'!N51="","",'For State Reps'!N51)</f>
        <v/>
      </c>
      <c r="S51" s="45" t="s">
        <v>463</v>
      </c>
      <c r="T51" t="str">
        <f>IF('For State Reps'!O51="","",'For State Reps'!O51)</f>
        <v/>
      </c>
      <c r="U51" t="str">
        <f>IF('For State Reps'!P51="","",'For State Reps'!P51)</f>
        <v/>
      </c>
      <c r="V51" t="str">
        <f>IF('For State Reps'!Q51="","",'For State Reps'!Q51)</f>
        <v/>
      </c>
      <c r="W51" t="str">
        <f>IF('For State Reps'!R51="","",'For State Reps'!R51)</f>
        <v/>
      </c>
      <c r="X51" s="45" t="s">
        <v>464</v>
      </c>
      <c r="Y51" t="str">
        <f>IF('For State Reps'!S51="","",'For State Reps'!S51)</f>
        <v/>
      </c>
      <c r="Z51" t="str">
        <f>IF('For State Reps'!T51="","",'For State Reps'!T51)</f>
        <v/>
      </c>
      <c r="AA51" t="str">
        <f>IF('For State Reps'!U51="","",'For State Reps'!U51)</f>
        <v/>
      </c>
      <c r="AB51" t="str">
        <f>IF('For State Reps'!V51="","",'For State Reps'!V51)</f>
        <v/>
      </c>
      <c r="AC51" t="str">
        <f>IF('For State Reps'!W51="","",'For State Reps'!W51)</f>
        <v/>
      </c>
      <c r="AD51" s="45" t="s">
        <v>465</v>
      </c>
      <c r="AE51" t="str">
        <f>IF('For State Reps'!X51="","",'For State Reps'!X51)</f>
        <v/>
      </c>
      <c r="AF51" s="45" t="s">
        <v>466</v>
      </c>
      <c r="AG51" t="str">
        <f>IF('For State Reps'!Y51="","",'For State Reps'!Y51)</f>
        <v/>
      </c>
      <c r="AH51" t="str">
        <f>IF('For State Reps'!Z51="","",'For State Reps'!Z51)</f>
        <v/>
      </c>
      <c r="AI51" s="45" t="s">
        <v>467</v>
      </c>
      <c r="AJ51" t="str">
        <f>IF('For State Reps'!AA51="","",'For State Reps'!AA51)</f>
        <v/>
      </c>
      <c r="AK51" t="str">
        <f>IF('For State Reps'!AB51="","",'For State Reps'!AB51)</f>
        <v/>
      </c>
    </row>
    <row r="52" spans="1:37" ht="16.350000000000001" customHeight="1" x14ac:dyDescent="0.25">
      <c r="A52" s="406"/>
      <c r="B52" s="445"/>
      <c r="C52" s="45" t="s">
        <v>468</v>
      </c>
      <c r="D52" t="str">
        <f>IF('For State Reps'!C52="","",'For State Reps'!C52)</f>
        <v/>
      </c>
      <c r="E52" s="285" t="str">
        <f>IF('For State Reps'!D52="","",'For State Reps'!D52)</f>
        <v/>
      </c>
      <c r="F52" s="45" t="s">
        <v>469</v>
      </c>
      <c r="G52" t="str">
        <f>IF('For State Reps'!E52="","",'For State Reps'!E52)</f>
        <v/>
      </c>
      <c r="H52" t="str">
        <f>IF('For State Reps'!F52="","",'For State Reps'!F52)</f>
        <v/>
      </c>
      <c r="I52" s="45" t="s">
        <v>470</v>
      </c>
      <c r="J52" t="str">
        <f>IF('For State Reps'!G52="","",'For State Reps'!G52)</f>
        <v/>
      </c>
      <c r="K52" t="str">
        <f>IF('For State Reps'!H52="","",'For State Reps'!H52)</f>
        <v/>
      </c>
      <c r="L52" t="str">
        <f>IF('For State Reps'!I52="","",'For State Reps'!I52)</f>
        <v/>
      </c>
      <c r="M52" t="str">
        <f>IF('For State Reps'!J52="","",'For State Reps'!J52)</f>
        <v/>
      </c>
      <c r="N52" s="45" t="s">
        <v>471</v>
      </c>
      <c r="O52" t="str">
        <f>IF('For State Reps'!K52="","",'For State Reps'!K52)</f>
        <v/>
      </c>
      <c r="P52" t="str">
        <f>IF('For State Reps'!L52="","",'For State Reps'!L52)</f>
        <v/>
      </c>
      <c r="Q52" t="str">
        <f>IF('For State Reps'!M52="","",'For State Reps'!M52)</f>
        <v/>
      </c>
      <c r="R52" t="str">
        <f>IF('For State Reps'!N52="","",'For State Reps'!N52)</f>
        <v/>
      </c>
      <c r="S52" s="45" t="s">
        <v>472</v>
      </c>
      <c r="T52" t="str">
        <f>IF('For State Reps'!O52="","",'For State Reps'!O52)</f>
        <v/>
      </c>
      <c r="U52" t="str">
        <f>IF('For State Reps'!P52="","",'For State Reps'!P52)</f>
        <v/>
      </c>
      <c r="V52" t="str">
        <f>IF('For State Reps'!Q52="","",'For State Reps'!Q52)</f>
        <v/>
      </c>
      <c r="W52" t="str">
        <f>IF('For State Reps'!R52="","",'For State Reps'!R52)</f>
        <v/>
      </c>
      <c r="X52" s="45" t="s">
        <v>473</v>
      </c>
      <c r="Y52" t="str">
        <f>IF('For State Reps'!S52="","",'For State Reps'!S52)</f>
        <v/>
      </c>
      <c r="Z52" t="str">
        <f>IF('For State Reps'!T52="","",'For State Reps'!T52)</f>
        <v/>
      </c>
      <c r="AA52" t="str">
        <f>IF('For State Reps'!U52="","",'For State Reps'!U52)</f>
        <v/>
      </c>
      <c r="AB52" t="str">
        <f>IF('For State Reps'!V52="","",'For State Reps'!V52)</f>
        <v/>
      </c>
      <c r="AC52" t="str">
        <f>IF('For State Reps'!W52="","",'For State Reps'!W52)</f>
        <v/>
      </c>
      <c r="AD52" s="45"/>
      <c r="AF52" s="45" t="s">
        <v>474</v>
      </c>
      <c r="AG52" t="str">
        <f>IF('For State Reps'!Y52="","",'For State Reps'!Y52)</f>
        <v/>
      </c>
      <c r="AH52" t="str">
        <f>IF('For State Reps'!Z52="","",'For State Reps'!Z52)</f>
        <v/>
      </c>
      <c r="AI52" s="45" t="s">
        <v>475</v>
      </c>
      <c r="AJ52" t="str">
        <f>IF('For State Reps'!AA52="","",'For State Reps'!AA52)</f>
        <v/>
      </c>
      <c r="AK52" t="str">
        <f>IF('For State Reps'!AB52="","",'For State Reps'!AB52)</f>
        <v/>
      </c>
    </row>
    <row r="53" spans="1:37" ht="16.350000000000001" customHeight="1" x14ac:dyDescent="0.25">
      <c r="A53" s="406"/>
      <c r="B53" s="445"/>
      <c r="C53" s="45" t="s">
        <v>476</v>
      </c>
      <c r="D53" t="str">
        <f>IF('For State Reps'!C53="","",'For State Reps'!C53)</f>
        <v/>
      </c>
      <c r="E53" s="285" t="str">
        <f>IF('For State Reps'!D53="","",'For State Reps'!D53)</f>
        <v/>
      </c>
      <c r="F53" s="45" t="s">
        <v>477</v>
      </c>
      <c r="G53" t="str">
        <f>IF('For State Reps'!E53="","",'For State Reps'!E53)</f>
        <v/>
      </c>
      <c r="H53" t="str">
        <f>IF('For State Reps'!F53="","",'For State Reps'!F53)</f>
        <v/>
      </c>
      <c r="I53" s="45" t="s">
        <v>478</v>
      </c>
      <c r="J53" t="str">
        <f>IF('For State Reps'!G53="","",'For State Reps'!G53)</f>
        <v/>
      </c>
      <c r="K53" t="str">
        <f>IF('For State Reps'!H53="","",'For State Reps'!H53)</f>
        <v/>
      </c>
      <c r="L53" t="str">
        <f>IF('For State Reps'!I53="","",'For State Reps'!I53)</f>
        <v/>
      </c>
      <c r="M53" t="str">
        <f>IF('For State Reps'!J53="","",'For State Reps'!J53)</f>
        <v/>
      </c>
      <c r="N53" s="45" t="s">
        <v>479</v>
      </c>
      <c r="O53" t="str">
        <f>IF('For State Reps'!K53="","",'For State Reps'!K53)</f>
        <v/>
      </c>
      <c r="P53" t="str">
        <f>IF('For State Reps'!L53="","",'For State Reps'!L53)</f>
        <v/>
      </c>
      <c r="Q53" t="str">
        <f>IF('For State Reps'!M53="","",'For State Reps'!M53)</f>
        <v/>
      </c>
      <c r="R53" t="str">
        <f>IF('For State Reps'!N53="","",'For State Reps'!N53)</f>
        <v/>
      </c>
      <c r="S53" s="45" t="s">
        <v>480</v>
      </c>
      <c r="T53" t="str">
        <f>IF('For State Reps'!O53="","",'For State Reps'!O53)</f>
        <v/>
      </c>
      <c r="U53" t="str">
        <f>IF('For State Reps'!P53="","",'For State Reps'!P53)</f>
        <v/>
      </c>
      <c r="V53" t="str">
        <f>IF('For State Reps'!Q53="","",'For State Reps'!Q53)</f>
        <v/>
      </c>
      <c r="W53" t="str">
        <f>IF('For State Reps'!R53="","",'For State Reps'!R53)</f>
        <v/>
      </c>
      <c r="X53" s="45" t="s">
        <v>481</v>
      </c>
      <c r="Y53" t="str">
        <f>IF('For State Reps'!S53="","",'For State Reps'!S53)</f>
        <v/>
      </c>
      <c r="Z53" t="str">
        <f>IF('For State Reps'!T53="","",'For State Reps'!T53)</f>
        <v/>
      </c>
      <c r="AA53" t="str">
        <f>IF('For State Reps'!U53="","",'For State Reps'!U53)</f>
        <v/>
      </c>
      <c r="AB53" t="str">
        <f>IF('For State Reps'!V53="","",'For State Reps'!V53)</f>
        <v/>
      </c>
      <c r="AC53" t="str">
        <f>IF('For State Reps'!W53="","",'For State Reps'!W53)</f>
        <v/>
      </c>
      <c r="AD53" s="45"/>
      <c r="AF53" s="45" t="s">
        <v>482</v>
      </c>
      <c r="AG53" t="str">
        <f>IF('For State Reps'!Y53="","",'For State Reps'!Y53)</f>
        <v/>
      </c>
      <c r="AH53" t="str">
        <f>IF('For State Reps'!Z53="","",'For State Reps'!Z53)</f>
        <v/>
      </c>
      <c r="AI53" s="45" t="s">
        <v>483</v>
      </c>
      <c r="AJ53" t="str">
        <f>IF('For State Reps'!AA53="","",'For State Reps'!AA53)</f>
        <v/>
      </c>
      <c r="AK53" t="str">
        <f>IF('For State Reps'!AB53="","",'For State Reps'!AB53)</f>
        <v/>
      </c>
    </row>
    <row r="54" spans="1:37" ht="16.350000000000001" customHeight="1" thickBot="1" x14ac:dyDescent="0.3">
      <c r="A54" s="407"/>
      <c r="B54" s="446"/>
      <c r="C54" s="44" t="s">
        <v>484</v>
      </c>
      <c r="D54" s="43" t="str">
        <f>IF('For State Reps'!C54="","",'For State Reps'!C54)</f>
        <v/>
      </c>
      <c r="E54" s="286" t="str">
        <f>IF('For State Reps'!D54="","",'For State Reps'!D54)</f>
        <v/>
      </c>
      <c r="F54" s="44" t="s">
        <v>485</v>
      </c>
      <c r="G54" s="43" t="str">
        <f>IF('For State Reps'!E54="","",'For State Reps'!E54)</f>
        <v/>
      </c>
      <c r="H54" s="43" t="str">
        <f>IF('For State Reps'!F54="","",'For State Reps'!F54)</f>
        <v/>
      </c>
      <c r="I54" s="44" t="s">
        <v>486</v>
      </c>
      <c r="J54" s="43" t="str">
        <f>IF('For State Reps'!G54="","",'For State Reps'!G54)</f>
        <v/>
      </c>
      <c r="K54" s="43" t="str">
        <f>IF('For State Reps'!H54="","",'For State Reps'!H54)</f>
        <v/>
      </c>
      <c r="L54" s="43" t="str">
        <f>IF('For State Reps'!I54="","",'For State Reps'!I54)</f>
        <v/>
      </c>
      <c r="M54" s="43" t="str">
        <f>IF('For State Reps'!J54="","",'For State Reps'!J54)</f>
        <v/>
      </c>
      <c r="N54" s="44" t="s">
        <v>487</v>
      </c>
      <c r="O54" s="43" t="str">
        <f>IF('For State Reps'!K54="","",'For State Reps'!K54)</f>
        <v/>
      </c>
      <c r="P54" s="43" t="str">
        <f>IF('For State Reps'!L54="","",'For State Reps'!L54)</f>
        <v/>
      </c>
      <c r="Q54" s="43" t="str">
        <f>IF('For State Reps'!M54="","",'For State Reps'!M54)</f>
        <v/>
      </c>
      <c r="R54" s="43" t="str">
        <f>IF('For State Reps'!N54="","",'For State Reps'!N54)</f>
        <v/>
      </c>
      <c r="S54" s="44" t="s">
        <v>488</v>
      </c>
      <c r="T54" s="43" t="str">
        <f>IF('For State Reps'!O54="","",'For State Reps'!O54)</f>
        <v/>
      </c>
      <c r="U54" s="43" t="str">
        <f>IF('For State Reps'!P54="","",'For State Reps'!P54)</f>
        <v/>
      </c>
      <c r="V54" s="43" t="str">
        <f>IF('For State Reps'!Q54="","",'For State Reps'!Q54)</f>
        <v/>
      </c>
      <c r="W54" s="43" t="str">
        <f>IF('For State Reps'!R54="","",'For State Reps'!R54)</f>
        <v/>
      </c>
      <c r="X54" s="44" t="s">
        <v>489</v>
      </c>
      <c r="Y54" s="43" t="str">
        <f>IF('For State Reps'!S54="","",'For State Reps'!S54)</f>
        <v/>
      </c>
      <c r="Z54" s="43" t="str">
        <f>IF('For State Reps'!T54="","",'For State Reps'!T54)</f>
        <v/>
      </c>
      <c r="AA54" s="43" t="str">
        <f>IF('For State Reps'!U54="","",'For State Reps'!U54)</f>
        <v/>
      </c>
      <c r="AB54" s="43" t="str">
        <f>IF('For State Reps'!V54="","",'For State Reps'!V54)</f>
        <v/>
      </c>
      <c r="AC54" s="43" t="str">
        <f>IF('For State Reps'!W54="","",'For State Reps'!W54)</f>
        <v/>
      </c>
      <c r="AD54" s="44"/>
      <c r="AE54" s="43"/>
      <c r="AF54" s="44" t="s">
        <v>490</v>
      </c>
      <c r="AG54" s="43" t="str">
        <f>IF('For State Reps'!Y54="","",'For State Reps'!Y54)</f>
        <v/>
      </c>
      <c r="AH54" s="43" t="str">
        <f>IF('For State Reps'!Z54="","",'For State Reps'!Z54)</f>
        <v/>
      </c>
      <c r="AI54" s="44" t="s">
        <v>491</v>
      </c>
      <c r="AJ54" s="43" t="str">
        <f>IF('For State Reps'!AA54="","",'For State Reps'!AA54)</f>
        <v/>
      </c>
      <c r="AK54" s="43" t="str">
        <f>IF('For State Reps'!AB54="","",'For State Reps'!AB54)</f>
        <v/>
      </c>
    </row>
    <row r="55" spans="1:37" ht="16.350000000000001" customHeight="1" x14ac:dyDescent="0.25">
      <c r="A55" s="408" t="s">
        <v>38</v>
      </c>
      <c r="B55" s="444" t="str">
        <f>IF('For State Reps'!$B55="","",'For State Reps'!$B55)</f>
        <v/>
      </c>
      <c r="C55" s="45" t="s">
        <v>492</v>
      </c>
      <c r="D55" t="str">
        <f>IF('For State Reps'!C55="","",'For State Reps'!C55)</f>
        <v/>
      </c>
      <c r="E55" s="285" t="str">
        <f>IF('For State Reps'!D55="","",'For State Reps'!D55)</f>
        <v/>
      </c>
      <c r="F55" s="45" t="s">
        <v>493</v>
      </c>
      <c r="G55" t="str">
        <f>IF('For State Reps'!E55="","",'For State Reps'!E55)</f>
        <v/>
      </c>
      <c r="H55" t="str">
        <f>IF('For State Reps'!F55="","",'For State Reps'!F55)</f>
        <v/>
      </c>
      <c r="I55" s="45" t="s">
        <v>494</v>
      </c>
      <c r="J55" t="str">
        <f>IF('For State Reps'!G55="","",'For State Reps'!G55)</f>
        <v/>
      </c>
      <c r="K55" t="str">
        <f>IF('For State Reps'!H55="","",'For State Reps'!H55)</f>
        <v/>
      </c>
      <c r="L55" t="str">
        <f>IF('For State Reps'!I55="","",'For State Reps'!I55)</f>
        <v/>
      </c>
      <c r="M55" t="str">
        <f>IF('For State Reps'!J55="","",'For State Reps'!J55)</f>
        <v/>
      </c>
      <c r="N55" s="45" t="s">
        <v>495</v>
      </c>
      <c r="O55" t="str">
        <f>IF('For State Reps'!K55="","",'For State Reps'!K55)</f>
        <v/>
      </c>
      <c r="P55" t="str">
        <f>IF('For State Reps'!L55="","",'For State Reps'!L55)</f>
        <v/>
      </c>
      <c r="Q55" t="str">
        <f>IF('For State Reps'!M55="","",'For State Reps'!M55)</f>
        <v/>
      </c>
      <c r="R55" t="str">
        <f>IF('For State Reps'!N55="","",'For State Reps'!N55)</f>
        <v/>
      </c>
      <c r="S55" s="45" t="s">
        <v>496</v>
      </c>
      <c r="T55" t="str">
        <f>IF('For State Reps'!O55="","",'For State Reps'!O55)</f>
        <v/>
      </c>
      <c r="U55" t="str">
        <f>IF('For State Reps'!P55="","",'For State Reps'!P55)</f>
        <v/>
      </c>
      <c r="V55" t="str">
        <f>IF('For State Reps'!Q55="","",'For State Reps'!Q55)</f>
        <v/>
      </c>
      <c r="W55" t="str">
        <f>IF('For State Reps'!R55="","",'For State Reps'!R55)</f>
        <v/>
      </c>
      <c r="X55" s="45" t="s">
        <v>497</v>
      </c>
      <c r="Y55" t="str">
        <f>IF('For State Reps'!S55="","",'For State Reps'!S55)</f>
        <v/>
      </c>
      <c r="Z55" t="str">
        <f>IF('For State Reps'!T55="","",'For State Reps'!T55)</f>
        <v/>
      </c>
      <c r="AA55" t="str">
        <f>IF('For State Reps'!U55="","",'For State Reps'!U55)</f>
        <v/>
      </c>
      <c r="AB55" t="str">
        <f>IF('For State Reps'!V55="","",'For State Reps'!V55)</f>
        <v/>
      </c>
      <c r="AC55" t="str">
        <f>IF('For State Reps'!W55="","",'For State Reps'!W55)</f>
        <v/>
      </c>
      <c r="AD55" s="45" t="s">
        <v>498</v>
      </c>
      <c r="AE55" t="str">
        <f>IF('For State Reps'!X55="","",'For State Reps'!X55)</f>
        <v/>
      </c>
      <c r="AF55" s="45" t="s">
        <v>499</v>
      </c>
      <c r="AG55" t="str">
        <f>IF('For State Reps'!Y55="","",'For State Reps'!Y55)</f>
        <v/>
      </c>
      <c r="AH55" t="str">
        <f>IF('For State Reps'!Z55="","",'For State Reps'!Z55)</f>
        <v/>
      </c>
      <c r="AI55" s="45" t="s">
        <v>500</v>
      </c>
      <c r="AJ55" t="str">
        <f>IF('For State Reps'!AA55="","",'For State Reps'!AA55)</f>
        <v/>
      </c>
      <c r="AK55" t="str">
        <f>IF('For State Reps'!AB55="","",'For State Reps'!AB55)</f>
        <v/>
      </c>
    </row>
    <row r="56" spans="1:37" ht="16.350000000000001" customHeight="1" x14ac:dyDescent="0.25">
      <c r="A56" s="409"/>
      <c r="B56" s="445"/>
      <c r="C56" s="45" t="s">
        <v>501</v>
      </c>
      <c r="D56" t="str">
        <f>IF('For State Reps'!C56="","",'For State Reps'!C56)</f>
        <v/>
      </c>
      <c r="E56" s="285" t="str">
        <f>IF('For State Reps'!D56="","",'For State Reps'!D56)</f>
        <v/>
      </c>
      <c r="F56" s="45" t="s">
        <v>502</v>
      </c>
      <c r="G56" t="str">
        <f>IF('For State Reps'!E56="","",'For State Reps'!E56)</f>
        <v/>
      </c>
      <c r="H56" t="str">
        <f>IF('For State Reps'!F56="","",'For State Reps'!F56)</f>
        <v/>
      </c>
      <c r="I56" s="45" t="s">
        <v>503</v>
      </c>
      <c r="J56" t="str">
        <f>IF('For State Reps'!G56="","",'For State Reps'!G56)</f>
        <v/>
      </c>
      <c r="K56" t="str">
        <f>IF('For State Reps'!H56="","",'For State Reps'!H56)</f>
        <v/>
      </c>
      <c r="L56" t="str">
        <f>IF('For State Reps'!I56="","",'For State Reps'!I56)</f>
        <v/>
      </c>
      <c r="M56" t="str">
        <f>IF('For State Reps'!J56="","",'For State Reps'!J56)</f>
        <v/>
      </c>
      <c r="N56" s="45" t="s">
        <v>504</v>
      </c>
      <c r="O56" t="str">
        <f>IF('For State Reps'!K56="","",'For State Reps'!K56)</f>
        <v/>
      </c>
      <c r="P56" t="str">
        <f>IF('For State Reps'!L56="","",'For State Reps'!L56)</f>
        <v/>
      </c>
      <c r="Q56" t="str">
        <f>IF('For State Reps'!M56="","",'For State Reps'!M56)</f>
        <v/>
      </c>
      <c r="R56" t="str">
        <f>IF('For State Reps'!N56="","",'For State Reps'!N56)</f>
        <v/>
      </c>
      <c r="S56" s="45" t="s">
        <v>505</v>
      </c>
      <c r="T56" t="str">
        <f>IF('For State Reps'!O56="","",'For State Reps'!O56)</f>
        <v/>
      </c>
      <c r="U56" t="str">
        <f>IF('For State Reps'!P56="","",'For State Reps'!P56)</f>
        <v/>
      </c>
      <c r="V56" t="str">
        <f>IF('For State Reps'!Q56="","",'For State Reps'!Q56)</f>
        <v/>
      </c>
      <c r="W56" t="str">
        <f>IF('For State Reps'!R56="","",'For State Reps'!R56)</f>
        <v/>
      </c>
      <c r="X56" s="45" t="s">
        <v>506</v>
      </c>
      <c r="Y56" t="str">
        <f>IF('For State Reps'!S56="","",'For State Reps'!S56)</f>
        <v/>
      </c>
      <c r="Z56" t="str">
        <f>IF('For State Reps'!T56="","",'For State Reps'!T56)</f>
        <v/>
      </c>
      <c r="AA56" t="str">
        <f>IF('For State Reps'!U56="","",'For State Reps'!U56)</f>
        <v/>
      </c>
      <c r="AB56" t="str">
        <f>IF('For State Reps'!V56="","",'For State Reps'!V56)</f>
        <v/>
      </c>
      <c r="AC56" t="str">
        <f>IF('For State Reps'!W56="","",'For State Reps'!W56)</f>
        <v/>
      </c>
      <c r="AD56" s="45"/>
      <c r="AF56" s="45" t="s">
        <v>507</v>
      </c>
      <c r="AG56" t="str">
        <f>IF('For State Reps'!Y56="","",'For State Reps'!Y56)</f>
        <v/>
      </c>
      <c r="AH56" t="str">
        <f>IF('For State Reps'!Z56="","",'For State Reps'!Z56)</f>
        <v/>
      </c>
      <c r="AI56" s="45" t="s">
        <v>508</v>
      </c>
      <c r="AJ56" t="str">
        <f>IF('For State Reps'!AA56="","",'For State Reps'!AA56)</f>
        <v/>
      </c>
      <c r="AK56" t="str">
        <f>IF('For State Reps'!AB56="","",'For State Reps'!AB56)</f>
        <v/>
      </c>
    </row>
    <row r="57" spans="1:37" ht="16.350000000000001" customHeight="1" x14ac:dyDescent="0.25">
      <c r="A57" s="409"/>
      <c r="B57" s="445"/>
      <c r="C57" s="45" t="s">
        <v>509</v>
      </c>
      <c r="D57" t="str">
        <f>IF('For State Reps'!C57="","",'For State Reps'!C57)</f>
        <v/>
      </c>
      <c r="E57" s="285" t="str">
        <f>IF('For State Reps'!D57="","",'For State Reps'!D57)</f>
        <v/>
      </c>
      <c r="F57" s="45" t="s">
        <v>510</v>
      </c>
      <c r="G57" t="str">
        <f>IF('For State Reps'!E57="","",'For State Reps'!E57)</f>
        <v/>
      </c>
      <c r="H57" t="str">
        <f>IF('For State Reps'!F57="","",'For State Reps'!F57)</f>
        <v/>
      </c>
      <c r="I57" s="45" t="s">
        <v>511</v>
      </c>
      <c r="J57" t="str">
        <f>IF('For State Reps'!G57="","",'For State Reps'!G57)</f>
        <v/>
      </c>
      <c r="K57" t="str">
        <f>IF('For State Reps'!H57="","",'For State Reps'!H57)</f>
        <v/>
      </c>
      <c r="L57" t="str">
        <f>IF('For State Reps'!I57="","",'For State Reps'!I57)</f>
        <v/>
      </c>
      <c r="M57" t="str">
        <f>IF('For State Reps'!J57="","",'For State Reps'!J57)</f>
        <v/>
      </c>
      <c r="N57" s="45" t="s">
        <v>512</v>
      </c>
      <c r="O57" t="str">
        <f>IF('For State Reps'!K57="","",'For State Reps'!K57)</f>
        <v/>
      </c>
      <c r="P57" t="str">
        <f>IF('For State Reps'!L57="","",'For State Reps'!L57)</f>
        <v/>
      </c>
      <c r="Q57" t="str">
        <f>IF('For State Reps'!M57="","",'For State Reps'!M57)</f>
        <v/>
      </c>
      <c r="R57" t="str">
        <f>IF('For State Reps'!N57="","",'For State Reps'!N57)</f>
        <v/>
      </c>
      <c r="S57" s="45" t="s">
        <v>513</v>
      </c>
      <c r="T57" t="str">
        <f>IF('For State Reps'!O57="","",'For State Reps'!O57)</f>
        <v/>
      </c>
      <c r="U57" t="str">
        <f>IF('For State Reps'!P57="","",'For State Reps'!P57)</f>
        <v/>
      </c>
      <c r="V57" t="str">
        <f>IF('For State Reps'!Q57="","",'For State Reps'!Q57)</f>
        <v/>
      </c>
      <c r="W57" t="str">
        <f>IF('For State Reps'!R57="","",'For State Reps'!R57)</f>
        <v/>
      </c>
      <c r="X57" s="45" t="s">
        <v>514</v>
      </c>
      <c r="Y57" t="str">
        <f>IF('For State Reps'!S57="","",'For State Reps'!S57)</f>
        <v/>
      </c>
      <c r="Z57" t="str">
        <f>IF('For State Reps'!T57="","",'For State Reps'!T57)</f>
        <v/>
      </c>
      <c r="AA57" t="str">
        <f>IF('For State Reps'!U57="","",'For State Reps'!U57)</f>
        <v/>
      </c>
      <c r="AB57" t="str">
        <f>IF('For State Reps'!V57="","",'For State Reps'!V57)</f>
        <v/>
      </c>
      <c r="AC57" t="str">
        <f>IF('For State Reps'!W57="","",'For State Reps'!W57)</f>
        <v/>
      </c>
      <c r="AD57" s="45"/>
      <c r="AF57" s="45" t="s">
        <v>515</v>
      </c>
      <c r="AG57" t="str">
        <f>IF('For State Reps'!Y57="","",'For State Reps'!Y57)</f>
        <v/>
      </c>
      <c r="AH57" t="str">
        <f>IF('For State Reps'!Z57="","",'For State Reps'!Z57)</f>
        <v/>
      </c>
      <c r="AI57" s="45" t="s">
        <v>516</v>
      </c>
      <c r="AJ57" t="str">
        <f>IF('For State Reps'!AA57="","",'For State Reps'!AA57)</f>
        <v/>
      </c>
      <c r="AK57" t="str">
        <f>IF('For State Reps'!AB57="","",'For State Reps'!AB57)</f>
        <v/>
      </c>
    </row>
    <row r="58" spans="1:37" ht="16.350000000000001" customHeight="1" thickBot="1" x14ac:dyDescent="0.3">
      <c r="A58" s="410"/>
      <c r="B58" s="446"/>
      <c r="C58" s="44" t="s">
        <v>517</v>
      </c>
      <c r="D58" s="43" t="str">
        <f>IF('For State Reps'!C58="","",'For State Reps'!C58)</f>
        <v/>
      </c>
      <c r="E58" s="286" t="str">
        <f>IF('For State Reps'!D58="","",'For State Reps'!D58)</f>
        <v/>
      </c>
      <c r="F58" s="44" t="s">
        <v>518</v>
      </c>
      <c r="G58" s="43" t="str">
        <f>IF('For State Reps'!E58="","",'For State Reps'!E58)</f>
        <v/>
      </c>
      <c r="H58" s="43" t="str">
        <f>IF('For State Reps'!F58="","",'For State Reps'!F58)</f>
        <v/>
      </c>
      <c r="I58" s="44" t="s">
        <v>519</v>
      </c>
      <c r="J58" s="43" t="str">
        <f>IF('For State Reps'!G58="","",'For State Reps'!G58)</f>
        <v/>
      </c>
      <c r="K58" s="43" t="str">
        <f>IF('For State Reps'!H58="","",'For State Reps'!H58)</f>
        <v/>
      </c>
      <c r="L58" s="43" t="str">
        <f>IF('For State Reps'!I58="","",'For State Reps'!I58)</f>
        <v/>
      </c>
      <c r="M58" s="43" t="str">
        <f>IF('For State Reps'!J58="","",'For State Reps'!J58)</f>
        <v/>
      </c>
      <c r="N58" s="44" t="s">
        <v>520</v>
      </c>
      <c r="O58" s="43" t="str">
        <f>IF('For State Reps'!K58="","",'For State Reps'!K58)</f>
        <v/>
      </c>
      <c r="P58" s="43" t="str">
        <f>IF('For State Reps'!L58="","",'For State Reps'!L58)</f>
        <v/>
      </c>
      <c r="Q58" s="43" t="str">
        <f>IF('For State Reps'!M58="","",'For State Reps'!M58)</f>
        <v/>
      </c>
      <c r="R58" s="43" t="str">
        <f>IF('For State Reps'!N58="","",'For State Reps'!N58)</f>
        <v/>
      </c>
      <c r="S58" s="44" t="s">
        <v>521</v>
      </c>
      <c r="T58" s="43" t="str">
        <f>IF('For State Reps'!O58="","",'For State Reps'!O58)</f>
        <v/>
      </c>
      <c r="U58" s="43" t="str">
        <f>IF('For State Reps'!P58="","",'For State Reps'!P58)</f>
        <v/>
      </c>
      <c r="V58" s="43" t="str">
        <f>IF('For State Reps'!Q58="","",'For State Reps'!Q58)</f>
        <v/>
      </c>
      <c r="W58" s="43" t="str">
        <f>IF('For State Reps'!R58="","",'For State Reps'!R58)</f>
        <v/>
      </c>
      <c r="X58" s="44" t="s">
        <v>522</v>
      </c>
      <c r="Y58" s="43" t="str">
        <f>IF('For State Reps'!S58="","",'For State Reps'!S58)</f>
        <v/>
      </c>
      <c r="Z58" s="43" t="str">
        <f>IF('For State Reps'!T58="","",'For State Reps'!T58)</f>
        <v/>
      </c>
      <c r="AA58" s="43" t="str">
        <f>IF('For State Reps'!U58="","",'For State Reps'!U58)</f>
        <v/>
      </c>
      <c r="AB58" s="43" t="str">
        <f>IF('For State Reps'!V58="","",'For State Reps'!V58)</f>
        <v/>
      </c>
      <c r="AC58" s="43" t="str">
        <f>IF('For State Reps'!W58="","",'For State Reps'!W58)</f>
        <v/>
      </c>
      <c r="AD58" s="44"/>
      <c r="AE58" s="43"/>
      <c r="AF58" s="44" t="s">
        <v>523</v>
      </c>
      <c r="AG58" s="43" t="str">
        <f>IF('For State Reps'!Y58="","",'For State Reps'!Y58)</f>
        <v/>
      </c>
      <c r="AH58" s="43" t="str">
        <f>IF('For State Reps'!Z58="","",'For State Reps'!Z58)</f>
        <v/>
      </c>
      <c r="AI58" s="44" t="s">
        <v>524</v>
      </c>
      <c r="AJ58" s="43" t="str">
        <f>IF('For State Reps'!AA58="","",'For State Reps'!AA58)</f>
        <v/>
      </c>
      <c r="AK58" s="43" t="str">
        <f>IF('For State Reps'!AB58="","",'For State Reps'!AB58)</f>
        <v/>
      </c>
    </row>
    <row r="59" spans="1:37" ht="16.350000000000001" customHeight="1" x14ac:dyDescent="0.25">
      <c r="A59" s="411" t="s">
        <v>39</v>
      </c>
      <c r="B59" s="444" t="str">
        <f>IF('For State Reps'!$B59="","",'For State Reps'!$B59)</f>
        <v/>
      </c>
      <c r="C59" s="45" t="s">
        <v>525</v>
      </c>
      <c r="D59" t="str">
        <f>IF('For State Reps'!C59="","",'For State Reps'!C59)</f>
        <v/>
      </c>
      <c r="E59" s="285" t="str">
        <f>IF('For State Reps'!D59="","",'For State Reps'!D59)</f>
        <v/>
      </c>
      <c r="F59" s="45" t="s">
        <v>526</v>
      </c>
      <c r="G59" t="str">
        <f>IF('For State Reps'!E59="","",'For State Reps'!E59)</f>
        <v/>
      </c>
      <c r="H59" t="str">
        <f>IF('For State Reps'!F59="","",'For State Reps'!F59)</f>
        <v/>
      </c>
      <c r="I59" s="45" t="s">
        <v>527</v>
      </c>
      <c r="J59" t="str">
        <f>IF('For State Reps'!G59="","",'For State Reps'!G59)</f>
        <v/>
      </c>
      <c r="K59" t="str">
        <f>IF('For State Reps'!H59="","",'For State Reps'!H59)</f>
        <v/>
      </c>
      <c r="L59" t="str">
        <f>IF('For State Reps'!I59="","",'For State Reps'!I59)</f>
        <v/>
      </c>
      <c r="M59" t="str">
        <f>IF('For State Reps'!J59="","",'For State Reps'!J59)</f>
        <v/>
      </c>
      <c r="N59" s="45" t="s">
        <v>528</v>
      </c>
      <c r="O59" t="str">
        <f>IF('For State Reps'!K59="","",'For State Reps'!K59)</f>
        <v/>
      </c>
      <c r="P59" t="str">
        <f>IF('For State Reps'!L59="","",'For State Reps'!L59)</f>
        <v/>
      </c>
      <c r="Q59" t="str">
        <f>IF('For State Reps'!M59="","",'For State Reps'!M59)</f>
        <v/>
      </c>
      <c r="R59" t="str">
        <f>IF('For State Reps'!N59="","",'For State Reps'!N59)</f>
        <v/>
      </c>
      <c r="S59" s="45" t="s">
        <v>529</v>
      </c>
      <c r="T59" t="str">
        <f>IF('For State Reps'!O59="","",'For State Reps'!O59)</f>
        <v/>
      </c>
      <c r="U59" t="str">
        <f>IF('For State Reps'!P59="","",'For State Reps'!P59)</f>
        <v/>
      </c>
      <c r="V59" t="str">
        <f>IF('For State Reps'!Q59="","",'For State Reps'!Q59)</f>
        <v/>
      </c>
      <c r="W59" t="str">
        <f>IF('For State Reps'!R59="","",'For State Reps'!R59)</f>
        <v/>
      </c>
      <c r="X59" s="45" t="s">
        <v>530</v>
      </c>
      <c r="Y59" t="str">
        <f>IF('For State Reps'!S59="","",'For State Reps'!S59)</f>
        <v/>
      </c>
      <c r="Z59" t="str">
        <f>IF('For State Reps'!T59="","",'For State Reps'!T59)</f>
        <v/>
      </c>
      <c r="AA59" t="str">
        <f>IF('For State Reps'!U59="","",'For State Reps'!U59)</f>
        <v/>
      </c>
      <c r="AB59" t="str">
        <f>IF('For State Reps'!V59="","",'For State Reps'!V59)</f>
        <v/>
      </c>
      <c r="AC59" t="str">
        <f>IF('For State Reps'!W59="","",'For State Reps'!W59)</f>
        <v/>
      </c>
      <c r="AD59" s="45" t="s">
        <v>531</v>
      </c>
      <c r="AE59" t="str">
        <f>IF('For State Reps'!X59="","",'For State Reps'!X59)</f>
        <v/>
      </c>
      <c r="AF59" s="45" t="s">
        <v>532</v>
      </c>
      <c r="AG59" t="str">
        <f>IF('For State Reps'!Y59="","",'For State Reps'!Y59)</f>
        <v/>
      </c>
      <c r="AH59" t="str">
        <f>IF('For State Reps'!Z59="","",'For State Reps'!Z59)</f>
        <v/>
      </c>
      <c r="AI59" s="45" t="s">
        <v>533</v>
      </c>
      <c r="AJ59" t="str">
        <f>IF('For State Reps'!AA59="","",'For State Reps'!AA59)</f>
        <v/>
      </c>
      <c r="AK59" t="str">
        <f>IF('For State Reps'!AB59="","",'For State Reps'!AB59)</f>
        <v/>
      </c>
    </row>
    <row r="60" spans="1:37" ht="16.350000000000001" customHeight="1" x14ac:dyDescent="0.25">
      <c r="A60" s="412"/>
      <c r="B60" s="445"/>
      <c r="C60" s="45" t="s">
        <v>534</v>
      </c>
      <c r="D60" t="str">
        <f>IF('For State Reps'!C60="","",'For State Reps'!C60)</f>
        <v/>
      </c>
      <c r="E60" s="285" t="str">
        <f>IF('For State Reps'!D60="","",'For State Reps'!D60)</f>
        <v/>
      </c>
      <c r="F60" s="45" t="s">
        <v>535</v>
      </c>
      <c r="G60" t="str">
        <f>IF('For State Reps'!E60="","",'For State Reps'!E60)</f>
        <v/>
      </c>
      <c r="H60" t="str">
        <f>IF('For State Reps'!F60="","",'For State Reps'!F60)</f>
        <v/>
      </c>
      <c r="I60" s="45" t="s">
        <v>536</v>
      </c>
      <c r="J60" t="str">
        <f>IF('For State Reps'!G60="","",'For State Reps'!G60)</f>
        <v/>
      </c>
      <c r="K60" t="str">
        <f>IF('For State Reps'!H60="","",'For State Reps'!H60)</f>
        <v/>
      </c>
      <c r="L60" t="str">
        <f>IF('For State Reps'!I60="","",'For State Reps'!I60)</f>
        <v/>
      </c>
      <c r="M60" t="str">
        <f>IF('For State Reps'!J60="","",'For State Reps'!J60)</f>
        <v/>
      </c>
      <c r="N60" s="45" t="s">
        <v>537</v>
      </c>
      <c r="O60" t="str">
        <f>IF('For State Reps'!K60="","",'For State Reps'!K60)</f>
        <v/>
      </c>
      <c r="P60" t="str">
        <f>IF('For State Reps'!L60="","",'For State Reps'!L60)</f>
        <v/>
      </c>
      <c r="Q60" t="str">
        <f>IF('For State Reps'!M60="","",'For State Reps'!M60)</f>
        <v/>
      </c>
      <c r="R60" t="str">
        <f>IF('For State Reps'!N60="","",'For State Reps'!N60)</f>
        <v/>
      </c>
      <c r="S60" s="45" t="s">
        <v>538</v>
      </c>
      <c r="T60" t="str">
        <f>IF('For State Reps'!O60="","",'For State Reps'!O60)</f>
        <v/>
      </c>
      <c r="U60" t="str">
        <f>IF('For State Reps'!P60="","",'For State Reps'!P60)</f>
        <v/>
      </c>
      <c r="V60" t="str">
        <f>IF('For State Reps'!Q60="","",'For State Reps'!Q60)</f>
        <v/>
      </c>
      <c r="W60" t="str">
        <f>IF('For State Reps'!R60="","",'For State Reps'!R60)</f>
        <v/>
      </c>
      <c r="X60" s="45" t="s">
        <v>539</v>
      </c>
      <c r="Y60" t="str">
        <f>IF('For State Reps'!S60="","",'For State Reps'!S60)</f>
        <v/>
      </c>
      <c r="Z60" t="str">
        <f>IF('For State Reps'!T60="","",'For State Reps'!T60)</f>
        <v/>
      </c>
      <c r="AA60" t="str">
        <f>IF('For State Reps'!U60="","",'For State Reps'!U60)</f>
        <v/>
      </c>
      <c r="AB60" t="str">
        <f>IF('For State Reps'!V60="","",'For State Reps'!V60)</f>
        <v/>
      </c>
      <c r="AC60" t="str">
        <f>IF('For State Reps'!W60="","",'For State Reps'!W60)</f>
        <v/>
      </c>
      <c r="AD60" s="45"/>
      <c r="AF60" s="45" t="s">
        <v>540</v>
      </c>
      <c r="AG60" t="str">
        <f>IF('For State Reps'!Y60="","",'For State Reps'!Y60)</f>
        <v/>
      </c>
      <c r="AH60" t="str">
        <f>IF('For State Reps'!Z60="","",'For State Reps'!Z60)</f>
        <v/>
      </c>
      <c r="AI60" s="45" t="s">
        <v>541</v>
      </c>
      <c r="AJ60" t="str">
        <f>IF('For State Reps'!AA60="","",'For State Reps'!AA60)</f>
        <v/>
      </c>
      <c r="AK60" t="str">
        <f>IF('For State Reps'!AB60="","",'For State Reps'!AB60)</f>
        <v/>
      </c>
    </row>
    <row r="61" spans="1:37" ht="16.350000000000001" customHeight="1" x14ac:dyDescent="0.25">
      <c r="A61" s="412"/>
      <c r="B61" s="445"/>
      <c r="C61" s="45" t="s">
        <v>542</v>
      </c>
      <c r="D61" t="str">
        <f>IF('For State Reps'!C61="","",'For State Reps'!C61)</f>
        <v/>
      </c>
      <c r="E61" s="285" t="str">
        <f>IF('For State Reps'!D61="","",'For State Reps'!D61)</f>
        <v/>
      </c>
      <c r="F61" s="45" t="s">
        <v>543</v>
      </c>
      <c r="G61" t="str">
        <f>IF('For State Reps'!E61="","",'For State Reps'!E61)</f>
        <v/>
      </c>
      <c r="H61" t="str">
        <f>IF('For State Reps'!F61="","",'For State Reps'!F61)</f>
        <v/>
      </c>
      <c r="I61" s="45" t="s">
        <v>544</v>
      </c>
      <c r="J61" t="str">
        <f>IF('For State Reps'!G61="","",'For State Reps'!G61)</f>
        <v/>
      </c>
      <c r="K61" t="str">
        <f>IF('For State Reps'!H61="","",'For State Reps'!H61)</f>
        <v/>
      </c>
      <c r="L61" t="str">
        <f>IF('For State Reps'!I61="","",'For State Reps'!I61)</f>
        <v/>
      </c>
      <c r="M61" t="str">
        <f>IF('For State Reps'!J61="","",'For State Reps'!J61)</f>
        <v/>
      </c>
      <c r="N61" s="45" t="s">
        <v>545</v>
      </c>
      <c r="O61" t="str">
        <f>IF('For State Reps'!K61="","",'For State Reps'!K61)</f>
        <v/>
      </c>
      <c r="P61" t="str">
        <f>IF('For State Reps'!L61="","",'For State Reps'!L61)</f>
        <v/>
      </c>
      <c r="Q61" t="str">
        <f>IF('For State Reps'!M61="","",'For State Reps'!M61)</f>
        <v/>
      </c>
      <c r="R61" t="str">
        <f>IF('For State Reps'!N61="","",'For State Reps'!N61)</f>
        <v/>
      </c>
      <c r="S61" s="45" t="s">
        <v>546</v>
      </c>
      <c r="T61" t="str">
        <f>IF('For State Reps'!O61="","",'For State Reps'!O61)</f>
        <v/>
      </c>
      <c r="U61" t="str">
        <f>IF('For State Reps'!P61="","",'For State Reps'!P61)</f>
        <v/>
      </c>
      <c r="V61" t="str">
        <f>IF('For State Reps'!Q61="","",'For State Reps'!Q61)</f>
        <v/>
      </c>
      <c r="W61" t="str">
        <f>IF('For State Reps'!R61="","",'For State Reps'!R61)</f>
        <v/>
      </c>
      <c r="X61" s="45" t="s">
        <v>547</v>
      </c>
      <c r="Y61" t="str">
        <f>IF('For State Reps'!S61="","",'For State Reps'!S61)</f>
        <v/>
      </c>
      <c r="Z61" t="str">
        <f>IF('For State Reps'!T61="","",'For State Reps'!T61)</f>
        <v/>
      </c>
      <c r="AA61" t="str">
        <f>IF('For State Reps'!U61="","",'For State Reps'!U61)</f>
        <v/>
      </c>
      <c r="AB61" t="str">
        <f>IF('For State Reps'!V61="","",'For State Reps'!V61)</f>
        <v/>
      </c>
      <c r="AC61" t="str">
        <f>IF('For State Reps'!W61="","",'For State Reps'!W61)</f>
        <v/>
      </c>
      <c r="AD61" s="45"/>
      <c r="AF61" s="45" t="s">
        <v>548</v>
      </c>
      <c r="AG61" t="str">
        <f>IF('For State Reps'!Y61="","",'For State Reps'!Y61)</f>
        <v/>
      </c>
      <c r="AH61" t="str">
        <f>IF('For State Reps'!Z61="","",'For State Reps'!Z61)</f>
        <v/>
      </c>
      <c r="AI61" s="45" t="s">
        <v>549</v>
      </c>
      <c r="AJ61" t="str">
        <f>IF('For State Reps'!AA61="","",'For State Reps'!AA61)</f>
        <v/>
      </c>
      <c r="AK61" t="str">
        <f>IF('For State Reps'!AB61="","",'For State Reps'!AB61)</f>
        <v/>
      </c>
    </row>
    <row r="62" spans="1:37" ht="16.350000000000001" customHeight="1" thickBot="1" x14ac:dyDescent="0.3">
      <c r="A62" s="413"/>
      <c r="B62" s="446"/>
      <c r="C62" s="44" t="s">
        <v>550</v>
      </c>
      <c r="D62" s="43" t="str">
        <f>IF('For State Reps'!C62="","",'For State Reps'!C62)</f>
        <v/>
      </c>
      <c r="E62" s="286" t="str">
        <f>IF('For State Reps'!D62="","",'For State Reps'!D62)</f>
        <v/>
      </c>
      <c r="F62" s="44" t="s">
        <v>551</v>
      </c>
      <c r="G62" s="43" t="str">
        <f>IF('For State Reps'!E62="","",'For State Reps'!E62)</f>
        <v/>
      </c>
      <c r="H62" s="43" t="str">
        <f>IF('For State Reps'!F62="","",'For State Reps'!F62)</f>
        <v/>
      </c>
      <c r="I62" s="44" t="s">
        <v>552</v>
      </c>
      <c r="J62" s="43" t="str">
        <f>IF('For State Reps'!G62="","",'For State Reps'!G62)</f>
        <v/>
      </c>
      <c r="K62" s="43" t="str">
        <f>IF('For State Reps'!H62="","",'For State Reps'!H62)</f>
        <v/>
      </c>
      <c r="L62" s="43" t="str">
        <f>IF('For State Reps'!I62="","",'For State Reps'!I62)</f>
        <v/>
      </c>
      <c r="M62" s="43" t="str">
        <f>IF('For State Reps'!J62="","",'For State Reps'!J62)</f>
        <v/>
      </c>
      <c r="N62" s="44" t="s">
        <v>553</v>
      </c>
      <c r="O62" s="43" t="str">
        <f>IF('For State Reps'!K62="","",'For State Reps'!K62)</f>
        <v/>
      </c>
      <c r="P62" s="43" t="str">
        <f>IF('For State Reps'!L62="","",'For State Reps'!L62)</f>
        <v/>
      </c>
      <c r="Q62" s="43" t="str">
        <f>IF('For State Reps'!M62="","",'For State Reps'!M62)</f>
        <v/>
      </c>
      <c r="R62" s="43" t="str">
        <f>IF('For State Reps'!N62="","",'For State Reps'!N62)</f>
        <v/>
      </c>
      <c r="S62" s="44" t="s">
        <v>554</v>
      </c>
      <c r="T62" s="43" t="str">
        <f>IF('For State Reps'!O62="","",'For State Reps'!O62)</f>
        <v/>
      </c>
      <c r="U62" s="43" t="str">
        <f>IF('For State Reps'!P62="","",'For State Reps'!P62)</f>
        <v/>
      </c>
      <c r="V62" s="43" t="str">
        <f>IF('For State Reps'!Q62="","",'For State Reps'!Q62)</f>
        <v/>
      </c>
      <c r="W62" s="43" t="str">
        <f>IF('For State Reps'!R62="","",'For State Reps'!R62)</f>
        <v/>
      </c>
      <c r="X62" s="44" t="s">
        <v>555</v>
      </c>
      <c r="Y62" s="43" t="str">
        <f>IF('For State Reps'!S62="","",'For State Reps'!S62)</f>
        <v/>
      </c>
      <c r="Z62" s="43" t="str">
        <f>IF('For State Reps'!T62="","",'For State Reps'!T62)</f>
        <v/>
      </c>
      <c r="AA62" s="43" t="str">
        <f>IF('For State Reps'!U62="","",'For State Reps'!U62)</f>
        <v/>
      </c>
      <c r="AB62" s="43" t="str">
        <f>IF('For State Reps'!V62="","",'For State Reps'!V62)</f>
        <v/>
      </c>
      <c r="AC62" s="43" t="str">
        <f>IF('For State Reps'!W62="","",'For State Reps'!W62)</f>
        <v/>
      </c>
      <c r="AD62" s="44"/>
      <c r="AE62" s="43"/>
      <c r="AF62" s="44" t="s">
        <v>556</v>
      </c>
      <c r="AG62" s="43" t="str">
        <f>IF('For State Reps'!Y62="","",'For State Reps'!Y62)</f>
        <v/>
      </c>
      <c r="AH62" s="43" t="str">
        <f>IF('For State Reps'!Z62="","",'For State Reps'!Z62)</f>
        <v/>
      </c>
      <c r="AI62" s="44" t="s">
        <v>557</v>
      </c>
      <c r="AJ62" s="43" t="str">
        <f>IF('For State Reps'!AA62="","",'For State Reps'!AA62)</f>
        <v/>
      </c>
      <c r="AK62" s="43" t="str">
        <f>IF('For State Reps'!AB62="","",'For State Reps'!AB62)</f>
        <v/>
      </c>
    </row>
    <row r="63" spans="1:37" ht="16.350000000000001" customHeight="1" x14ac:dyDescent="0.25">
      <c r="A63" s="402" t="s">
        <v>40</v>
      </c>
      <c r="B63" s="444" t="str">
        <f>IF('For State Reps'!$B63="","",'For State Reps'!$B63)</f>
        <v/>
      </c>
      <c r="C63" s="45" t="s">
        <v>558</v>
      </c>
      <c r="D63" t="str">
        <f>IF('For State Reps'!C63="","",'For State Reps'!C63)</f>
        <v/>
      </c>
      <c r="E63" s="285" t="str">
        <f>IF('For State Reps'!D63="","",'For State Reps'!D63)</f>
        <v/>
      </c>
      <c r="F63" s="45" t="s">
        <v>559</v>
      </c>
      <c r="G63" t="str">
        <f>IF('For State Reps'!E63="","",'For State Reps'!E63)</f>
        <v/>
      </c>
      <c r="H63" t="str">
        <f>IF('For State Reps'!F63="","",'For State Reps'!F63)</f>
        <v/>
      </c>
      <c r="I63" s="45" t="s">
        <v>560</v>
      </c>
      <c r="J63" t="str">
        <f>IF('For State Reps'!G63="","",'For State Reps'!G63)</f>
        <v/>
      </c>
      <c r="K63" t="str">
        <f>IF('For State Reps'!H63="","",'For State Reps'!H63)</f>
        <v/>
      </c>
      <c r="L63" t="str">
        <f>IF('For State Reps'!I63="","",'For State Reps'!I63)</f>
        <v/>
      </c>
      <c r="M63" t="str">
        <f>IF('For State Reps'!J63="","",'For State Reps'!J63)</f>
        <v/>
      </c>
      <c r="N63" s="45" t="s">
        <v>561</v>
      </c>
      <c r="O63" t="str">
        <f>IF('For State Reps'!K63="","",'For State Reps'!K63)</f>
        <v/>
      </c>
      <c r="P63" t="str">
        <f>IF('For State Reps'!L63="","",'For State Reps'!L63)</f>
        <v/>
      </c>
      <c r="Q63" t="str">
        <f>IF('For State Reps'!M63="","",'For State Reps'!M63)</f>
        <v/>
      </c>
      <c r="R63" t="str">
        <f>IF('For State Reps'!N63="","",'For State Reps'!N63)</f>
        <v/>
      </c>
      <c r="S63" s="45" t="s">
        <v>562</v>
      </c>
      <c r="T63" t="str">
        <f>IF('For State Reps'!O63="","",'For State Reps'!O63)</f>
        <v/>
      </c>
      <c r="U63" t="str">
        <f>IF('For State Reps'!P63="","",'For State Reps'!P63)</f>
        <v/>
      </c>
      <c r="V63" t="str">
        <f>IF('For State Reps'!Q63="","",'For State Reps'!Q63)</f>
        <v/>
      </c>
      <c r="W63" t="str">
        <f>IF('For State Reps'!R63="","",'For State Reps'!R63)</f>
        <v/>
      </c>
      <c r="X63" s="45" t="s">
        <v>563</v>
      </c>
      <c r="Y63" t="str">
        <f>IF('For State Reps'!S63="","",'For State Reps'!S63)</f>
        <v/>
      </c>
      <c r="Z63" t="str">
        <f>IF('For State Reps'!T63="","",'For State Reps'!T63)</f>
        <v/>
      </c>
      <c r="AA63" t="str">
        <f>IF('For State Reps'!U63="","",'For State Reps'!U63)</f>
        <v/>
      </c>
      <c r="AB63" t="str">
        <f>IF('For State Reps'!V63="","",'For State Reps'!V63)</f>
        <v/>
      </c>
      <c r="AC63" t="str">
        <f>IF('For State Reps'!W63="","",'For State Reps'!W63)</f>
        <v/>
      </c>
      <c r="AD63" s="45" t="s">
        <v>564</v>
      </c>
      <c r="AE63" t="str">
        <f>IF('For State Reps'!X63="","",'For State Reps'!X63)</f>
        <v/>
      </c>
      <c r="AF63" s="45" t="s">
        <v>565</v>
      </c>
      <c r="AG63" t="str">
        <f>IF('For State Reps'!Y63="","",'For State Reps'!Y63)</f>
        <v/>
      </c>
      <c r="AH63" t="str">
        <f>IF('For State Reps'!Z63="","",'For State Reps'!Z63)</f>
        <v/>
      </c>
      <c r="AI63" s="45" t="s">
        <v>566</v>
      </c>
      <c r="AJ63" t="str">
        <f>IF('For State Reps'!AA63="","",'For State Reps'!AA63)</f>
        <v/>
      </c>
      <c r="AK63" t="str">
        <f>IF('For State Reps'!AB63="","",'For State Reps'!AB63)</f>
        <v/>
      </c>
    </row>
    <row r="64" spans="1:37" ht="16.350000000000001" customHeight="1" x14ac:dyDescent="0.25">
      <c r="A64" s="403"/>
      <c r="B64" s="445"/>
      <c r="C64" s="45" t="s">
        <v>567</v>
      </c>
      <c r="D64" t="str">
        <f>IF('For State Reps'!C64="","",'For State Reps'!C64)</f>
        <v/>
      </c>
      <c r="E64" s="285" t="str">
        <f>IF('For State Reps'!D64="","",'For State Reps'!D64)</f>
        <v/>
      </c>
      <c r="F64" s="45" t="s">
        <v>568</v>
      </c>
      <c r="G64" t="str">
        <f>IF('For State Reps'!E64="","",'For State Reps'!E64)</f>
        <v/>
      </c>
      <c r="H64" t="str">
        <f>IF('For State Reps'!F64="","",'For State Reps'!F64)</f>
        <v/>
      </c>
      <c r="I64" s="45" t="s">
        <v>569</v>
      </c>
      <c r="J64" t="str">
        <f>IF('For State Reps'!G64="","",'For State Reps'!G64)</f>
        <v/>
      </c>
      <c r="K64" t="str">
        <f>IF('For State Reps'!H64="","",'For State Reps'!H64)</f>
        <v/>
      </c>
      <c r="L64" t="str">
        <f>IF('For State Reps'!I64="","",'For State Reps'!I64)</f>
        <v/>
      </c>
      <c r="M64" t="str">
        <f>IF('For State Reps'!J64="","",'For State Reps'!J64)</f>
        <v/>
      </c>
      <c r="N64" s="45" t="s">
        <v>570</v>
      </c>
      <c r="O64" t="str">
        <f>IF('For State Reps'!K64="","",'For State Reps'!K64)</f>
        <v/>
      </c>
      <c r="P64" t="str">
        <f>IF('For State Reps'!L64="","",'For State Reps'!L64)</f>
        <v/>
      </c>
      <c r="Q64" t="str">
        <f>IF('For State Reps'!M64="","",'For State Reps'!M64)</f>
        <v/>
      </c>
      <c r="R64" t="str">
        <f>IF('For State Reps'!N64="","",'For State Reps'!N64)</f>
        <v/>
      </c>
      <c r="S64" s="45" t="s">
        <v>571</v>
      </c>
      <c r="T64" t="str">
        <f>IF('For State Reps'!O64="","",'For State Reps'!O64)</f>
        <v/>
      </c>
      <c r="U64" t="str">
        <f>IF('For State Reps'!P64="","",'For State Reps'!P64)</f>
        <v/>
      </c>
      <c r="V64" t="str">
        <f>IF('For State Reps'!Q64="","",'For State Reps'!Q64)</f>
        <v/>
      </c>
      <c r="W64" t="str">
        <f>IF('For State Reps'!R64="","",'For State Reps'!R64)</f>
        <v/>
      </c>
      <c r="X64" s="45" t="s">
        <v>572</v>
      </c>
      <c r="Y64" t="str">
        <f>IF('For State Reps'!S64="","",'For State Reps'!S64)</f>
        <v/>
      </c>
      <c r="Z64" t="str">
        <f>IF('For State Reps'!T64="","",'For State Reps'!T64)</f>
        <v/>
      </c>
      <c r="AA64" t="str">
        <f>IF('For State Reps'!U64="","",'For State Reps'!U64)</f>
        <v/>
      </c>
      <c r="AB64" t="str">
        <f>IF('For State Reps'!V64="","",'For State Reps'!V64)</f>
        <v/>
      </c>
      <c r="AC64" t="str">
        <f>IF('For State Reps'!W64="","",'For State Reps'!W64)</f>
        <v/>
      </c>
      <c r="AD64" s="45"/>
      <c r="AF64" s="45" t="s">
        <v>573</v>
      </c>
      <c r="AG64" t="str">
        <f>IF('For State Reps'!Y64="","",'For State Reps'!Y64)</f>
        <v/>
      </c>
      <c r="AH64" t="str">
        <f>IF('For State Reps'!Z64="","",'For State Reps'!Z64)</f>
        <v/>
      </c>
      <c r="AI64" s="45" t="s">
        <v>574</v>
      </c>
      <c r="AJ64" t="str">
        <f>IF('For State Reps'!AA64="","",'For State Reps'!AA64)</f>
        <v/>
      </c>
      <c r="AK64" t="str">
        <f>IF('For State Reps'!AB64="","",'For State Reps'!AB64)</f>
        <v/>
      </c>
    </row>
    <row r="65" spans="1:37" ht="16.350000000000001" customHeight="1" x14ac:dyDescent="0.25">
      <c r="A65" s="403"/>
      <c r="B65" s="445"/>
      <c r="C65" s="45" t="s">
        <v>575</v>
      </c>
      <c r="D65" t="str">
        <f>IF('For State Reps'!C65="","",'For State Reps'!C65)</f>
        <v/>
      </c>
      <c r="E65" s="285" t="str">
        <f>IF('For State Reps'!D65="","",'For State Reps'!D65)</f>
        <v/>
      </c>
      <c r="F65" s="45" t="s">
        <v>576</v>
      </c>
      <c r="G65" t="str">
        <f>IF('For State Reps'!E65="","",'For State Reps'!E65)</f>
        <v/>
      </c>
      <c r="H65" t="str">
        <f>IF('For State Reps'!F65="","",'For State Reps'!F65)</f>
        <v/>
      </c>
      <c r="I65" s="45" t="s">
        <v>577</v>
      </c>
      <c r="J65" t="str">
        <f>IF('For State Reps'!G65="","",'For State Reps'!G65)</f>
        <v/>
      </c>
      <c r="K65" t="str">
        <f>IF('For State Reps'!H65="","",'For State Reps'!H65)</f>
        <v/>
      </c>
      <c r="L65" t="str">
        <f>IF('For State Reps'!I65="","",'For State Reps'!I65)</f>
        <v/>
      </c>
      <c r="M65" t="str">
        <f>IF('For State Reps'!J65="","",'For State Reps'!J65)</f>
        <v/>
      </c>
      <c r="N65" s="45" t="s">
        <v>578</v>
      </c>
      <c r="O65" t="str">
        <f>IF('For State Reps'!K65="","",'For State Reps'!K65)</f>
        <v/>
      </c>
      <c r="P65" t="str">
        <f>IF('For State Reps'!L65="","",'For State Reps'!L65)</f>
        <v/>
      </c>
      <c r="Q65" t="str">
        <f>IF('For State Reps'!M65="","",'For State Reps'!M65)</f>
        <v/>
      </c>
      <c r="R65" t="str">
        <f>IF('For State Reps'!N65="","",'For State Reps'!N65)</f>
        <v/>
      </c>
      <c r="S65" s="45" t="s">
        <v>579</v>
      </c>
      <c r="T65" t="str">
        <f>IF('For State Reps'!O65="","",'For State Reps'!O65)</f>
        <v/>
      </c>
      <c r="U65" t="str">
        <f>IF('For State Reps'!P65="","",'For State Reps'!P65)</f>
        <v/>
      </c>
      <c r="V65" t="str">
        <f>IF('For State Reps'!Q65="","",'For State Reps'!Q65)</f>
        <v/>
      </c>
      <c r="W65" t="str">
        <f>IF('For State Reps'!R65="","",'For State Reps'!R65)</f>
        <v/>
      </c>
      <c r="X65" s="45" t="s">
        <v>580</v>
      </c>
      <c r="Y65" t="str">
        <f>IF('For State Reps'!S65="","",'For State Reps'!S65)</f>
        <v/>
      </c>
      <c r="Z65" t="str">
        <f>IF('For State Reps'!T65="","",'For State Reps'!T65)</f>
        <v/>
      </c>
      <c r="AA65" t="str">
        <f>IF('For State Reps'!U65="","",'For State Reps'!U65)</f>
        <v/>
      </c>
      <c r="AB65" t="str">
        <f>IF('For State Reps'!V65="","",'For State Reps'!V65)</f>
        <v/>
      </c>
      <c r="AC65" t="str">
        <f>IF('For State Reps'!W65="","",'For State Reps'!W65)</f>
        <v/>
      </c>
      <c r="AD65" s="45"/>
      <c r="AF65" s="45" t="s">
        <v>581</v>
      </c>
      <c r="AG65" t="str">
        <f>IF('For State Reps'!Y65="","",'For State Reps'!Y65)</f>
        <v/>
      </c>
      <c r="AH65" t="str">
        <f>IF('For State Reps'!Z65="","",'For State Reps'!Z65)</f>
        <v/>
      </c>
      <c r="AI65" s="45" t="s">
        <v>582</v>
      </c>
      <c r="AJ65" t="str">
        <f>IF('For State Reps'!AA65="","",'For State Reps'!AA65)</f>
        <v/>
      </c>
      <c r="AK65" t="str">
        <f>IF('For State Reps'!AB65="","",'For State Reps'!AB65)</f>
        <v/>
      </c>
    </row>
    <row r="66" spans="1:37" ht="16.350000000000001" customHeight="1" thickBot="1" x14ac:dyDescent="0.3">
      <c r="A66" s="404"/>
      <c r="B66" s="446"/>
      <c r="C66" s="44" t="s">
        <v>583</v>
      </c>
      <c r="D66" s="43" t="str">
        <f>IF('For State Reps'!C66="","",'For State Reps'!C66)</f>
        <v/>
      </c>
      <c r="E66" s="286" t="str">
        <f>IF('For State Reps'!D66="","",'For State Reps'!D66)</f>
        <v/>
      </c>
      <c r="F66" s="44" t="s">
        <v>584</v>
      </c>
      <c r="G66" s="43" t="str">
        <f>IF('For State Reps'!E66="","",'For State Reps'!E66)</f>
        <v/>
      </c>
      <c r="H66" s="43" t="str">
        <f>IF('For State Reps'!F66="","",'For State Reps'!F66)</f>
        <v/>
      </c>
      <c r="I66" s="44" t="s">
        <v>585</v>
      </c>
      <c r="J66" s="43" t="str">
        <f>IF('For State Reps'!G66="","",'For State Reps'!G66)</f>
        <v/>
      </c>
      <c r="K66" s="43" t="str">
        <f>IF('For State Reps'!H66="","",'For State Reps'!H66)</f>
        <v/>
      </c>
      <c r="L66" s="43" t="str">
        <f>IF('For State Reps'!I66="","",'For State Reps'!I66)</f>
        <v/>
      </c>
      <c r="M66" s="43" t="str">
        <f>IF('For State Reps'!J66="","",'For State Reps'!J66)</f>
        <v/>
      </c>
      <c r="N66" s="44" t="s">
        <v>586</v>
      </c>
      <c r="O66" s="43" t="str">
        <f>IF('For State Reps'!K66="","",'For State Reps'!K66)</f>
        <v/>
      </c>
      <c r="P66" s="43" t="str">
        <f>IF('For State Reps'!L66="","",'For State Reps'!L66)</f>
        <v/>
      </c>
      <c r="Q66" s="43" t="str">
        <f>IF('For State Reps'!M66="","",'For State Reps'!M66)</f>
        <v/>
      </c>
      <c r="R66" s="43" t="str">
        <f>IF('For State Reps'!N66="","",'For State Reps'!N66)</f>
        <v/>
      </c>
      <c r="S66" s="44" t="s">
        <v>587</v>
      </c>
      <c r="T66" s="43" t="str">
        <f>IF('For State Reps'!O66="","",'For State Reps'!O66)</f>
        <v/>
      </c>
      <c r="U66" s="43" t="str">
        <f>IF('For State Reps'!P66="","",'For State Reps'!P66)</f>
        <v/>
      </c>
      <c r="V66" s="43" t="str">
        <f>IF('For State Reps'!Q66="","",'For State Reps'!Q66)</f>
        <v/>
      </c>
      <c r="W66" s="43" t="str">
        <f>IF('For State Reps'!R66="","",'For State Reps'!R66)</f>
        <v/>
      </c>
      <c r="X66" s="44" t="s">
        <v>588</v>
      </c>
      <c r="Y66" s="43" t="str">
        <f>IF('For State Reps'!S66="","",'For State Reps'!S66)</f>
        <v/>
      </c>
      <c r="Z66" s="43" t="str">
        <f>IF('For State Reps'!T66="","",'For State Reps'!T66)</f>
        <v/>
      </c>
      <c r="AA66" s="43" t="str">
        <f>IF('For State Reps'!U66="","",'For State Reps'!U66)</f>
        <v/>
      </c>
      <c r="AB66" s="43" t="str">
        <f>IF('For State Reps'!V66="","",'For State Reps'!V66)</f>
        <v/>
      </c>
      <c r="AC66" s="43" t="str">
        <f>IF('For State Reps'!W66="","",'For State Reps'!W66)</f>
        <v/>
      </c>
      <c r="AD66" s="44"/>
      <c r="AE66" s="43"/>
      <c r="AF66" s="44" t="s">
        <v>589</v>
      </c>
      <c r="AG66" s="43" t="str">
        <f>IF('For State Reps'!Y66="","",'For State Reps'!Y66)</f>
        <v/>
      </c>
      <c r="AH66" s="43" t="str">
        <f>IF('For State Reps'!Z66="","",'For State Reps'!Z66)</f>
        <v/>
      </c>
      <c r="AI66" s="44" t="s">
        <v>590</v>
      </c>
      <c r="AJ66" s="43" t="str">
        <f>IF('For State Reps'!AA66="","",'For State Reps'!AA66)</f>
        <v/>
      </c>
      <c r="AK66" s="43" t="str">
        <f>IF('For State Reps'!AB66="","",'For State Reps'!AB66)</f>
        <v/>
      </c>
    </row>
    <row r="67" spans="1:37" ht="16.350000000000001" customHeight="1" x14ac:dyDescent="0.25">
      <c r="A67" s="414" t="s">
        <v>41</v>
      </c>
      <c r="B67" s="444" t="str">
        <f>IF('For State Reps'!$B67="","",'For State Reps'!$B67)</f>
        <v/>
      </c>
      <c r="C67" s="284" t="s">
        <v>591</v>
      </c>
      <c r="D67" t="str">
        <f>IF('For State Reps'!C67="","",'For State Reps'!C67)</f>
        <v/>
      </c>
      <c r="E67" s="285" t="str">
        <f>IF('For State Reps'!D67="","",'For State Reps'!D67)</f>
        <v/>
      </c>
      <c r="F67" s="45" t="s">
        <v>592</v>
      </c>
      <c r="G67" t="str">
        <f>IF('For State Reps'!E67="","",'For State Reps'!E67)</f>
        <v/>
      </c>
      <c r="H67" t="str">
        <f>IF('For State Reps'!F67="","",'For State Reps'!F67)</f>
        <v/>
      </c>
      <c r="I67" s="45" t="s">
        <v>593</v>
      </c>
      <c r="J67" t="str">
        <f>IF('For State Reps'!G67="","",'For State Reps'!G67)</f>
        <v/>
      </c>
      <c r="K67" t="str">
        <f>IF('For State Reps'!H67="","",'For State Reps'!H67)</f>
        <v/>
      </c>
      <c r="L67" t="str">
        <f>IF('For State Reps'!I67="","",'For State Reps'!I67)</f>
        <v/>
      </c>
      <c r="M67" t="str">
        <f>IF('For State Reps'!J67="","",'For State Reps'!J67)</f>
        <v/>
      </c>
      <c r="N67" s="45" t="s">
        <v>594</v>
      </c>
      <c r="O67" t="str">
        <f>IF('For State Reps'!K67="","",'For State Reps'!K67)</f>
        <v/>
      </c>
      <c r="P67" t="str">
        <f>IF('For State Reps'!L67="","",'For State Reps'!L67)</f>
        <v/>
      </c>
      <c r="Q67" t="str">
        <f>IF('For State Reps'!M67="","",'For State Reps'!M67)</f>
        <v/>
      </c>
      <c r="R67" t="str">
        <f>IF('For State Reps'!N67="","",'For State Reps'!N67)</f>
        <v/>
      </c>
      <c r="S67" s="45" t="s">
        <v>595</v>
      </c>
      <c r="T67" t="str">
        <f>IF('For State Reps'!O67="","",'For State Reps'!O67)</f>
        <v/>
      </c>
      <c r="U67" t="str">
        <f>IF('For State Reps'!P67="","",'For State Reps'!P67)</f>
        <v/>
      </c>
      <c r="V67" t="str">
        <f>IF('For State Reps'!Q67="","",'For State Reps'!Q67)</f>
        <v/>
      </c>
      <c r="W67" t="str">
        <f>IF('For State Reps'!R67="","",'For State Reps'!R67)</f>
        <v/>
      </c>
      <c r="X67" s="45" t="s">
        <v>596</v>
      </c>
      <c r="Y67" t="str">
        <f>IF('For State Reps'!S67="","",'For State Reps'!S67)</f>
        <v/>
      </c>
      <c r="Z67" t="str">
        <f>IF('For State Reps'!T67="","",'For State Reps'!T67)</f>
        <v/>
      </c>
      <c r="AA67" t="str">
        <f>IF('For State Reps'!U67="","",'For State Reps'!U67)</f>
        <v/>
      </c>
      <c r="AB67" t="str">
        <f>IF('For State Reps'!V67="","",'For State Reps'!V67)</f>
        <v/>
      </c>
      <c r="AC67" t="str">
        <f>IF('For State Reps'!W67="","",'For State Reps'!W67)</f>
        <v/>
      </c>
      <c r="AD67" s="45" t="s">
        <v>597</v>
      </c>
      <c r="AE67" t="str">
        <f>IF('For State Reps'!X67="","",'For State Reps'!X67)</f>
        <v/>
      </c>
      <c r="AF67" s="45" t="s">
        <v>598</v>
      </c>
      <c r="AG67" t="str">
        <f>IF('For State Reps'!Y67="","",'For State Reps'!Y67)</f>
        <v/>
      </c>
      <c r="AH67" t="str">
        <f>IF('For State Reps'!Z67="","",'For State Reps'!Z67)</f>
        <v/>
      </c>
      <c r="AI67" s="45" t="s">
        <v>599</v>
      </c>
      <c r="AJ67" t="str">
        <f>IF('For State Reps'!AA67="","",'For State Reps'!AA67)</f>
        <v/>
      </c>
      <c r="AK67" t="str">
        <f>IF('For State Reps'!AB67="","",'For State Reps'!AB67)</f>
        <v/>
      </c>
    </row>
    <row r="68" spans="1:37" ht="16.350000000000001" customHeight="1" x14ac:dyDescent="0.25">
      <c r="A68" s="415"/>
      <c r="B68" s="445"/>
      <c r="C68" s="45" t="s">
        <v>600</v>
      </c>
      <c r="D68" t="str">
        <f>IF('For State Reps'!C68="","",'For State Reps'!C68)</f>
        <v/>
      </c>
      <c r="E68" s="285" t="str">
        <f>IF('For State Reps'!D68="","",'For State Reps'!D68)</f>
        <v/>
      </c>
      <c r="F68" s="45" t="s">
        <v>601</v>
      </c>
      <c r="G68" t="str">
        <f>IF('For State Reps'!E68="","",'For State Reps'!E68)</f>
        <v/>
      </c>
      <c r="H68" t="str">
        <f>IF('For State Reps'!F68="","",'For State Reps'!F68)</f>
        <v/>
      </c>
      <c r="I68" s="45" t="s">
        <v>602</v>
      </c>
      <c r="J68" t="str">
        <f>IF('For State Reps'!G68="","",'For State Reps'!G68)</f>
        <v/>
      </c>
      <c r="K68" t="str">
        <f>IF('For State Reps'!H68="","",'For State Reps'!H68)</f>
        <v/>
      </c>
      <c r="L68" t="str">
        <f>IF('For State Reps'!I68="","",'For State Reps'!I68)</f>
        <v/>
      </c>
      <c r="M68" t="str">
        <f>IF('For State Reps'!J68="","",'For State Reps'!J68)</f>
        <v/>
      </c>
      <c r="N68" s="45" t="s">
        <v>603</v>
      </c>
      <c r="O68" t="str">
        <f>IF('For State Reps'!K68="","",'For State Reps'!K68)</f>
        <v/>
      </c>
      <c r="P68" t="str">
        <f>IF('For State Reps'!L68="","",'For State Reps'!L68)</f>
        <v/>
      </c>
      <c r="Q68" t="str">
        <f>IF('For State Reps'!M68="","",'For State Reps'!M68)</f>
        <v/>
      </c>
      <c r="R68" t="str">
        <f>IF('For State Reps'!N68="","",'For State Reps'!N68)</f>
        <v/>
      </c>
      <c r="S68" s="45" t="s">
        <v>604</v>
      </c>
      <c r="T68" t="str">
        <f>IF('For State Reps'!O68="","",'For State Reps'!O68)</f>
        <v/>
      </c>
      <c r="U68" t="str">
        <f>IF('For State Reps'!P68="","",'For State Reps'!P68)</f>
        <v/>
      </c>
      <c r="V68" t="str">
        <f>IF('For State Reps'!Q68="","",'For State Reps'!Q68)</f>
        <v/>
      </c>
      <c r="W68" t="str">
        <f>IF('For State Reps'!R68="","",'For State Reps'!R68)</f>
        <v/>
      </c>
      <c r="X68" s="45" t="s">
        <v>605</v>
      </c>
      <c r="Y68" t="str">
        <f>IF('For State Reps'!S68="","",'For State Reps'!S68)</f>
        <v/>
      </c>
      <c r="Z68" t="str">
        <f>IF('For State Reps'!T68="","",'For State Reps'!T68)</f>
        <v/>
      </c>
      <c r="AA68" t="str">
        <f>IF('For State Reps'!U68="","",'For State Reps'!U68)</f>
        <v/>
      </c>
      <c r="AB68" t="str">
        <f>IF('For State Reps'!V68="","",'For State Reps'!V68)</f>
        <v/>
      </c>
      <c r="AC68" t="str">
        <f>IF('For State Reps'!W68="","",'For State Reps'!W68)</f>
        <v/>
      </c>
      <c r="AD68" s="45"/>
      <c r="AF68" s="45" t="s">
        <v>606</v>
      </c>
      <c r="AG68" t="str">
        <f>IF('For State Reps'!Y68="","",'For State Reps'!Y68)</f>
        <v/>
      </c>
      <c r="AH68" t="str">
        <f>IF('For State Reps'!Z68="","",'For State Reps'!Z68)</f>
        <v/>
      </c>
      <c r="AI68" s="45" t="s">
        <v>607</v>
      </c>
      <c r="AJ68" t="str">
        <f>IF('For State Reps'!AA68="","",'For State Reps'!AA68)</f>
        <v/>
      </c>
      <c r="AK68" t="str">
        <f>IF('For State Reps'!AB68="","",'For State Reps'!AB68)</f>
        <v/>
      </c>
    </row>
    <row r="69" spans="1:37" ht="16.350000000000001" customHeight="1" x14ac:dyDescent="0.25">
      <c r="A69" s="415"/>
      <c r="B69" s="445"/>
      <c r="C69" s="45" t="s">
        <v>608</v>
      </c>
      <c r="D69" t="str">
        <f>IF('For State Reps'!C69="","",'For State Reps'!C69)</f>
        <v/>
      </c>
      <c r="E69" s="285" t="str">
        <f>IF('For State Reps'!D69="","",'For State Reps'!D69)</f>
        <v/>
      </c>
      <c r="F69" s="45" t="s">
        <v>609</v>
      </c>
      <c r="G69" t="str">
        <f>IF('For State Reps'!E69="","",'For State Reps'!E69)</f>
        <v/>
      </c>
      <c r="H69" t="str">
        <f>IF('For State Reps'!F69="","",'For State Reps'!F69)</f>
        <v/>
      </c>
      <c r="I69" s="45" t="s">
        <v>610</v>
      </c>
      <c r="J69" t="str">
        <f>IF('For State Reps'!G69="","",'For State Reps'!G69)</f>
        <v/>
      </c>
      <c r="K69" t="str">
        <f>IF('For State Reps'!H69="","",'For State Reps'!H69)</f>
        <v/>
      </c>
      <c r="L69" t="str">
        <f>IF('For State Reps'!I69="","",'For State Reps'!I69)</f>
        <v/>
      </c>
      <c r="M69" t="str">
        <f>IF('For State Reps'!J69="","",'For State Reps'!J69)</f>
        <v/>
      </c>
      <c r="N69" s="45" t="s">
        <v>611</v>
      </c>
      <c r="O69" t="str">
        <f>IF('For State Reps'!K69="","",'For State Reps'!K69)</f>
        <v/>
      </c>
      <c r="P69" t="str">
        <f>IF('For State Reps'!L69="","",'For State Reps'!L69)</f>
        <v/>
      </c>
      <c r="Q69" t="str">
        <f>IF('For State Reps'!M69="","",'For State Reps'!M69)</f>
        <v/>
      </c>
      <c r="R69" t="str">
        <f>IF('For State Reps'!N69="","",'For State Reps'!N69)</f>
        <v/>
      </c>
      <c r="S69" s="45" t="s">
        <v>612</v>
      </c>
      <c r="T69" t="str">
        <f>IF('For State Reps'!O69="","",'For State Reps'!O69)</f>
        <v/>
      </c>
      <c r="U69" t="str">
        <f>IF('For State Reps'!P69="","",'For State Reps'!P69)</f>
        <v/>
      </c>
      <c r="V69" t="str">
        <f>IF('For State Reps'!Q69="","",'For State Reps'!Q69)</f>
        <v/>
      </c>
      <c r="W69" t="str">
        <f>IF('For State Reps'!R69="","",'For State Reps'!R69)</f>
        <v/>
      </c>
      <c r="X69" s="45" t="s">
        <v>613</v>
      </c>
      <c r="Y69" t="str">
        <f>IF('For State Reps'!S69="","",'For State Reps'!S69)</f>
        <v/>
      </c>
      <c r="Z69" t="str">
        <f>IF('For State Reps'!T69="","",'For State Reps'!T69)</f>
        <v/>
      </c>
      <c r="AA69" t="str">
        <f>IF('For State Reps'!U69="","",'For State Reps'!U69)</f>
        <v/>
      </c>
      <c r="AB69" t="str">
        <f>IF('For State Reps'!V69="","",'For State Reps'!V69)</f>
        <v/>
      </c>
      <c r="AC69" t="str">
        <f>IF('For State Reps'!W69="","",'For State Reps'!W69)</f>
        <v/>
      </c>
      <c r="AD69" s="45"/>
      <c r="AF69" s="45" t="s">
        <v>614</v>
      </c>
      <c r="AG69" t="str">
        <f>IF('For State Reps'!Y69="","",'For State Reps'!Y69)</f>
        <v/>
      </c>
      <c r="AH69" t="str">
        <f>IF('For State Reps'!Z69="","",'For State Reps'!Z69)</f>
        <v/>
      </c>
      <c r="AI69" s="45" t="s">
        <v>615</v>
      </c>
      <c r="AJ69" t="str">
        <f>IF('For State Reps'!AA69="","",'For State Reps'!AA69)</f>
        <v/>
      </c>
      <c r="AK69" t="str">
        <f>IF('For State Reps'!AB69="","",'For State Reps'!AB69)</f>
        <v/>
      </c>
    </row>
    <row r="70" spans="1:37" ht="16.350000000000001" customHeight="1" thickBot="1" x14ac:dyDescent="0.3">
      <c r="A70" s="416"/>
      <c r="B70" s="446"/>
      <c r="C70" s="44" t="s">
        <v>616</v>
      </c>
      <c r="D70" s="43" t="str">
        <f>IF('For State Reps'!C70="","",'For State Reps'!C70)</f>
        <v/>
      </c>
      <c r="E70" s="286" t="str">
        <f>IF('For State Reps'!D70="","",'For State Reps'!D70)</f>
        <v/>
      </c>
      <c r="F70" s="44" t="s">
        <v>617</v>
      </c>
      <c r="G70" s="43" t="str">
        <f>IF('For State Reps'!E70="","",'For State Reps'!E70)</f>
        <v/>
      </c>
      <c r="H70" s="43" t="str">
        <f>IF('For State Reps'!F70="","",'For State Reps'!F70)</f>
        <v/>
      </c>
      <c r="I70" s="44" t="s">
        <v>618</v>
      </c>
      <c r="J70" s="43" t="str">
        <f>IF('For State Reps'!G70="","",'For State Reps'!G70)</f>
        <v/>
      </c>
      <c r="K70" s="43" t="str">
        <f>IF('For State Reps'!H70="","",'For State Reps'!H70)</f>
        <v/>
      </c>
      <c r="L70" s="43" t="str">
        <f>IF('For State Reps'!I70="","",'For State Reps'!I70)</f>
        <v/>
      </c>
      <c r="M70" s="43" t="str">
        <f>IF('For State Reps'!J70="","",'For State Reps'!J70)</f>
        <v/>
      </c>
      <c r="N70" s="44" t="s">
        <v>619</v>
      </c>
      <c r="O70" s="43" t="str">
        <f>IF('For State Reps'!K70="","",'For State Reps'!K70)</f>
        <v/>
      </c>
      <c r="P70" s="43" t="str">
        <f>IF('For State Reps'!L70="","",'For State Reps'!L70)</f>
        <v/>
      </c>
      <c r="Q70" s="43" t="str">
        <f>IF('For State Reps'!M70="","",'For State Reps'!M70)</f>
        <v/>
      </c>
      <c r="R70" s="43" t="str">
        <f>IF('For State Reps'!N70="","",'For State Reps'!N70)</f>
        <v/>
      </c>
      <c r="S70" s="44" t="s">
        <v>620</v>
      </c>
      <c r="T70" s="43" t="str">
        <f>IF('For State Reps'!O70="","",'For State Reps'!O70)</f>
        <v/>
      </c>
      <c r="U70" s="43" t="str">
        <f>IF('For State Reps'!P70="","",'For State Reps'!P70)</f>
        <v/>
      </c>
      <c r="V70" s="43" t="str">
        <f>IF('For State Reps'!Q70="","",'For State Reps'!Q70)</f>
        <v/>
      </c>
      <c r="W70" s="43" t="str">
        <f>IF('For State Reps'!R70="","",'For State Reps'!R70)</f>
        <v/>
      </c>
      <c r="X70" s="44" t="s">
        <v>621</v>
      </c>
      <c r="Y70" s="43" t="str">
        <f>IF('For State Reps'!S70="","",'For State Reps'!S70)</f>
        <v/>
      </c>
      <c r="Z70" s="43" t="str">
        <f>IF('For State Reps'!T70="","",'For State Reps'!T70)</f>
        <v/>
      </c>
      <c r="AA70" s="43" t="str">
        <f>IF('For State Reps'!U70="","",'For State Reps'!U70)</f>
        <v/>
      </c>
      <c r="AB70" s="43" t="str">
        <f>IF('For State Reps'!V70="","",'For State Reps'!V70)</f>
        <v/>
      </c>
      <c r="AC70" s="43" t="str">
        <f>IF('For State Reps'!W70="","",'For State Reps'!W70)</f>
        <v/>
      </c>
      <c r="AD70" s="44"/>
      <c r="AE70" s="43"/>
      <c r="AF70" s="44" t="s">
        <v>622</v>
      </c>
      <c r="AG70" s="43" t="str">
        <f>IF('For State Reps'!Y70="","",'For State Reps'!Y70)</f>
        <v/>
      </c>
      <c r="AH70" s="43" t="str">
        <f>IF('For State Reps'!Z70="","",'For State Reps'!Z70)</f>
        <v/>
      </c>
      <c r="AI70" s="44" t="s">
        <v>623</v>
      </c>
      <c r="AJ70" s="43" t="str">
        <f>IF('For State Reps'!AA70="","",'For State Reps'!AA70)</f>
        <v/>
      </c>
      <c r="AK70" s="43" t="str">
        <f>IF('For State Reps'!AB70="","",'For State Reps'!AB70)</f>
        <v/>
      </c>
    </row>
    <row r="71" spans="1:37" ht="16.350000000000001" customHeight="1" x14ac:dyDescent="0.25">
      <c r="A71" s="417" t="s">
        <v>42</v>
      </c>
      <c r="B71" s="444" t="str">
        <f>IF('For State Reps'!$B71="","",'For State Reps'!$B71)</f>
        <v/>
      </c>
      <c r="C71" s="45" t="s">
        <v>624</v>
      </c>
      <c r="D71" t="str">
        <f>IF('For State Reps'!C71="","",'For State Reps'!C71)</f>
        <v/>
      </c>
      <c r="E71" s="285" t="str">
        <f>IF('For State Reps'!D71="","",'For State Reps'!D71)</f>
        <v/>
      </c>
      <c r="F71" s="45" t="s">
        <v>625</v>
      </c>
      <c r="G71" t="str">
        <f>IF('For State Reps'!E71="","",'For State Reps'!E71)</f>
        <v/>
      </c>
      <c r="H71" t="str">
        <f>IF('For State Reps'!F71="","",'For State Reps'!F71)</f>
        <v/>
      </c>
      <c r="I71" s="45" t="s">
        <v>626</v>
      </c>
      <c r="J71" t="str">
        <f>IF('For State Reps'!G71="","",'For State Reps'!G71)</f>
        <v/>
      </c>
      <c r="K71" t="str">
        <f>IF('For State Reps'!H71="","",'For State Reps'!H71)</f>
        <v/>
      </c>
      <c r="L71" t="str">
        <f>IF('For State Reps'!I71="","",'For State Reps'!I71)</f>
        <v/>
      </c>
      <c r="M71" t="str">
        <f>IF('For State Reps'!J71="","",'For State Reps'!J71)</f>
        <v/>
      </c>
      <c r="N71" s="45" t="s">
        <v>627</v>
      </c>
      <c r="O71" t="str">
        <f>IF('For State Reps'!K71="","",'For State Reps'!K71)</f>
        <v/>
      </c>
      <c r="P71" t="str">
        <f>IF('For State Reps'!L71="","",'For State Reps'!L71)</f>
        <v/>
      </c>
      <c r="Q71" t="str">
        <f>IF('For State Reps'!M71="","",'For State Reps'!M71)</f>
        <v/>
      </c>
      <c r="R71" t="str">
        <f>IF('For State Reps'!N71="","",'For State Reps'!N71)</f>
        <v/>
      </c>
      <c r="S71" s="45" t="s">
        <v>628</v>
      </c>
      <c r="T71" t="str">
        <f>IF('For State Reps'!O71="","",'For State Reps'!O71)</f>
        <v/>
      </c>
      <c r="U71" t="str">
        <f>IF('For State Reps'!P71="","",'For State Reps'!P71)</f>
        <v/>
      </c>
      <c r="V71" t="str">
        <f>IF('For State Reps'!Q71="","",'For State Reps'!Q71)</f>
        <v/>
      </c>
      <c r="W71" t="str">
        <f>IF('For State Reps'!R71="","",'For State Reps'!R71)</f>
        <v/>
      </c>
      <c r="X71" s="45" t="s">
        <v>629</v>
      </c>
      <c r="Y71" t="str">
        <f>IF('For State Reps'!S71="","",'For State Reps'!S71)</f>
        <v/>
      </c>
      <c r="Z71" t="str">
        <f>IF('For State Reps'!T71="","",'For State Reps'!T71)</f>
        <v/>
      </c>
      <c r="AA71" t="str">
        <f>IF('For State Reps'!U71="","",'For State Reps'!U71)</f>
        <v/>
      </c>
      <c r="AB71" t="str">
        <f>IF('For State Reps'!V71="","",'For State Reps'!V71)</f>
        <v/>
      </c>
      <c r="AC71" t="str">
        <f>IF('For State Reps'!W71="","",'For State Reps'!W71)</f>
        <v/>
      </c>
      <c r="AD71" s="45" t="s">
        <v>630</v>
      </c>
      <c r="AE71" t="str">
        <f>IF('For State Reps'!X71="","",'For State Reps'!X71)</f>
        <v/>
      </c>
      <c r="AF71" s="45" t="s">
        <v>631</v>
      </c>
      <c r="AG71" t="str">
        <f>IF('For State Reps'!Y71="","",'For State Reps'!Y71)</f>
        <v/>
      </c>
      <c r="AH71" t="str">
        <f>IF('For State Reps'!Z71="","",'For State Reps'!Z71)</f>
        <v/>
      </c>
      <c r="AI71" s="45" t="s">
        <v>632</v>
      </c>
      <c r="AJ71" t="str">
        <f>IF('For State Reps'!AA71="","",'For State Reps'!AA71)</f>
        <v/>
      </c>
      <c r="AK71" t="str">
        <f>IF('For State Reps'!AB71="","",'For State Reps'!AB71)</f>
        <v/>
      </c>
    </row>
    <row r="72" spans="1:37" ht="16.350000000000001" customHeight="1" x14ac:dyDescent="0.25">
      <c r="A72" s="418"/>
      <c r="B72" s="445"/>
      <c r="C72" s="45" t="s">
        <v>633</v>
      </c>
      <c r="D72" t="str">
        <f>IF('For State Reps'!C72="","",'For State Reps'!C72)</f>
        <v/>
      </c>
      <c r="E72" s="285" t="str">
        <f>IF('For State Reps'!D72="","",'For State Reps'!D72)</f>
        <v/>
      </c>
      <c r="F72" s="45" t="s">
        <v>634</v>
      </c>
      <c r="G72" t="str">
        <f>IF('For State Reps'!E72="","",'For State Reps'!E72)</f>
        <v/>
      </c>
      <c r="H72" t="str">
        <f>IF('For State Reps'!F72="","",'For State Reps'!F72)</f>
        <v/>
      </c>
      <c r="I72" s="45" t="s">
        <v>635</v>
      </c>
      <c r="J72" t="str">
        <f>IF('For State Reps'!G72="","",'For State Reps'!G72)</f>
        <v/>
      </c>
      <c r="K72" t="str">
        <f>IF('For State Reps'!H72="","",'For State Reps'!H72)</f>
        <v/>
      </c>
      <c r="L72" t="str">
        <f>IF('For State Reps'!I72="","",'For State Reps'!I72)</f>
        <v/>
      </c>
      <c r="M72" t="str">
        <f>IF('For State Reps'!J72="","",'For State Reps'!J72)</f>
        <v/>
      </c>
      <c r="N72" s="45" t="s">
        <v>636</v>
      </c>
      <c r="O72" t="str">
        <f>IF('For State Reps'!K72="","",'For State Reps'!K72)</f>
        <v/>
      </c>
      <c r="P72" t="str">
        <f>IF('For State Reps'!L72="","",'For State Reps'!L72)</f>
        <v/>
      </c>
      <c r="Q72" t="str">
        <f>IF('For State Reps'!M72="","",'For State Reps'!M72)</f>
        <v/>
      </c>
      <c r="R72" t="str">
        <f>IF('For State Reps'!N72="","",'For State Reps'!N72)</f>
        <v/>
      </c>
      <c r="S72" s="45" t="s">
        <v>637</v>
      </c>
      <c r="T72" t="str">
        <f>IF('For State Reps'!O72="","",'For State Reps'!O72)</f>
        <v/>
      </c>
      <c r="U72" t="str">
        <f>IF('For State Reps'!P72="","",'For State Reps'!P72)</f>
        <v/>
      </c>
      <c r="V72" t="str">
        <f>IF('For State Reps'!Q72="","",'For State Reps'!Q72)</f>
        <v/>
      </c>
      <c r="W72" t="str">
        <f>IF('For State Reps'!R72="","",'For State Reps'!R72)</f>
        <v/>
      </c>
      <c r="X72" s="45" t="s">
        <v>638</v>
      </c>
      <c r="Y72" t="str">
        <f>IF('For State Reps'!S72="","",'For State Reps'!S72)</f>
        <v/>
      </c>
      <c r="Z72" t="str">
        <f>IF('For State Reps'!T72="","",'For State Reps'!T72)</f>
        <v/>
      </c>
      <c r="AA72" t="str">
        <f>IF('For State Reps'!U72="","",'For State Reps'!U72)</f>
        <v/>
      </c>
      <c r="AB72" t="str">
        <f>IF('For State Reps'!V72="","",'For State Reps'!V72)</f>
        <v/>
      </c>
      <c r="AC72" t="str">
        <f>IF('For State Reps'!W72="","",'For State Reps'!W72)</f>
        <v/>
      </c>
      <c r="AD72" s="45"/>
      <c r="AF72" s="45" t="s">
        <v>639</v>
      </c>
      <c r="AG72" t="str">
        <f>IF('For State Reps'!Y72="","",'For State Reps'!Y72)</f>
        <v/>
      </c>
      <c r="AH72" t="str">
        <f>IF('For State Reps'!Z72="","",'For State Reps'!Z72)</f>
        <v/>
      </c>
      <c r="AI72" s="45" t="s">
        <v>640</v>
      </c>
      <c r="AJ72" t="str">
        <f>IF('For State Reps'!AA72="","",'For State Reps'!AA72)</f>
        <v/>
      </c>
      <c r="AK72" t="str">
        <f>IF('For State Reps'!AB72="","",'For State Reps'!AB72)</f>
        <v/>
      </c>
    </row>
    <row r="73" spans="1:37" ht="16.350000000000001" customHeight="1" x14ac:dyDescent="0.25">
      <c r="A73" s="418"/>
      <c r="B73" s="445"/>
      <c r="C73" s="45" t="s">
        <v>641</v>
      </c>
      <c r="D73" t="str">
        <f>IF('For State Reps'!C73="","",'For State Reps'!C73)</f>
        <v/>
      </c>
      <c r="E73" s="285" t="str">
        <f>IF('For State Reps'!D73="","",'For State Reps'!D73)</f>
        <v/>
      </c>
      <c r="F73" s="45" t="s">
        <v>642</v>
      </c>
      <c r="G73" t="str">
        <f>IF('For State Reps'!E73="","",'For State Reps'!E73)</f>
        <v/>
      </c>
      <c r="H73" t="str">
        <f>IF('For State Reps'!F73="","",'For State Reps'!F73)</f>
        <v/>
      </c>
      <c r="I73" s="45" t="s">
        <v>643</v>
      </c>
      <c r="J73" t="str">
        <f>IF('For State Reps'!G73="","",'For State Reps'!G73)</f>
        <v/>
      </c>
      <c r="K73" t="str">
        <f>IF('For State Reps'!H73="","",'For State Reps'!H73)</f>
        <v/>
      </c>
      <c r="L73" t="str">
        <f>IF('For State Reps'!I73="","",'For State Reps'!I73)</f>
        <v/>
      </c>
      <c r="M73" t="str">
        <f>IF('For State Reps'!J73="","",'For State Reps'!J73)</f>
        <v/>
      </c>
      <c r="N73" s="45" t="s">
        <v>644</v>
      </c>
      <c r="O73" t="str">
        <f>IF('For State Reps'!K73="","",'For State Reps'!K73)</f>
        <v/>
      </c>
      <c r="P73" t="str">
        <f>IF('For State Reps'!L73="","",'For State Reps'!L73)</f>
        <v/>
      </c>
      <c r="Q73" t="str">
        <f>IF('For State Reps'!M73="","",'For State Reps'!M73)</f>
        <v/>
      </c>
      <c r="R73" t="str">
        <f>IF('For State Reps'!N73="","",'For State Reps'!N73)</f>
        <v/>
      </c>
      <c r="S73" s="45" t="s">
        <v>645</v>
      </c>
      <c r="T73" t="str">
        <f>IF('For State Reps'!O73="","",'For State Reps'!O73)</f>
        <v/>
      </c>
      <c r="U73" t="str">
        <f>IF('For State Reps'!P73="","",'For State Reps'!P73)</f>
        <v/>
      </c>
      <c r="V73" t="str">
        <f>IF('For State Reps'!Q73="","",'For State Reps'!Q73)</f>
        <v/>
      </c>
      <c r="W73" t="str">
        <f>IF('For State Reps'!R73="","",'For State Reps'!R73)</f>
        <v/>
      </c>
      <c r="X73" s="45" t="s">
        <v>646</v>
      </c>
      <c r="Y73" t="str">
        <f>IF('For State Reps'!S73="","",'For State Reps'!S73)</f>
        <v/>
      </c>
      <c r="Z73" t="str">
        <f>IF('For State Reps'!T73="","",'For State Reps'!T73)</f>
        <v/>
      </c>
      <c r="AA73" t="str">
        <f>IF('For State Reps'!U73="","",'For State Reps'!U73)</f>
        <v/>
      </c>
      <c r="AB73" t="str">
        <f>IF('For State Reps'!V73="","",'For State Reps'!V73)</f>
        <v/>
      </c>
      <c r="AC73" t="str">
        <f>IF('For State Reps'!W73="","",'For State Reps'!W73)</f>
        <v/>
      </c>
      <c r="AD73" s="45"/>
      <c r="AF73" s="45" t="s">
        <v>647</v>
      </c>
      <c r="AG73" t="str">
        <f>IF('For State Reps'!Y73="","",'For State Reps'!Y73)</f>
        <v/>
      </c>
      <c r="AH73" t="str">
        <f>IF('For State Reps'!Z73="","",'For State Reps'!Z73)</f>
        <v/>
      </c>
      <c r="AI73" s="45" t="s">
        <v>648</v>
      </c>
      <c r="AJ73" t="str">
        <f>IF('For State Reps'!AA73="","",'For State Reps'!AA73)</f>
        <v/>
      </c>
      <c r="AK73" t="str">
        <f>IF('For State Reps'!AB73="","",'For State Reps'!AB73)</f>
        <v/>
      </c>
    </row>
    <row r="74" spans="1:37" ht="16.350000000000001" customHeight="1" thickBot="1" x14ac:dyDescent="0.3">
      <c r="A74" s="419"/>
      <c r="B74" s="446"/>
      <c r="C74" s="44" t="s">
        <v>649</v>
      </c>
      <c r="D74" s="43" t="str">
        <f>IF('For State Reps'!C74="","",'For State Reps'!C74)</f>
        <v/>
      </c>
      <c r="E74" s="286" t="str">
        <f>IF('For State Reps'!D74="","",'For State Reps'!D74)</f>
        <v/>
      </c>
      <c r="F74" s="44" t="s">
        <v>650</v>
      </c>
      <c r="G74" s="43" t="str">
        <f>IF('For State Reps'!E74="","",'For State Reps'!E74)</f>
        <v/>
      </c>
      <c r="H74" s="43" t="str">
        <f>IF('For State Reps'!F74="","",'For State Reps'!F74)</f>
        <v/>
      </c>
      <c r="I74" s="44" t="s">
        <v>651</v>
      </c>
      <c r="J74" s="43" t="str">
        <f>IF('For State Reps'!G74="","",'For State Reps'!G74)</f>
        <v/>
      </c>
      <c r="K74" s="43" t="str">
        <f>IF('For State Reps'!H74="","",'For State Reps'!H74)</f>
        <v/>
      </c>
      <c r="L74" s="43" t="str">
        <f>IF('For State Reps'!I74="","",'For State Reps'!I74)</f>
        <v/>
      </c>
      <c r="M74" s="43" t="str">
        <f>IF('For State Reps'!J74="","",'For State Reps'!J74)</f>
        <v/>
      </c>
      <c r="N74" s="44" t="s">
        <v>652</v>
      </c>
      <c r="O74" s="43" t="str">
        <f>IF('For State Reps'!K74="","",'For State Reps'!K74)</f>
        <v/>
      </c>
      <c r="P74" s="43" t="str">
        <f>IF('For State Reps'!L74="","",'For State Reps'!L74)</f>
        <v/>
      </c>
      <c r="Q74" s="43" t="str">
        <f>IF('For State Reps'!M74="","",'For State Reps'!M74)</f>
        <v/>
      </c>
      <c r="R74" s="43" t="str">
        <f>IF('For State Reps'!N74="","",'For State Reps'!N74)</f>
        <v/>
      </c>
      <c r="S74" s="44" t="s">
        <v>653</v>
      </c>
      <c r="T74" s="43" t="str">
        <f>IF('For State Reps'!O74="","",'For State Reps'!O74)</f>
        <v/>
      </c>
      <c r="U74" s="43" t="str">
        <f>IF('For State Reps'!P74="","",'For State Reps'!P74)</f>
        <v/>
      </c>
      <c r="V74" s="43" t="str">
        <f>IF('For State Reps'!Q74="","",'For State Reps'!Q74)</f>
        <v/>
      </c>
      <c r="W74" s="43" t="str">
        <f>IF('For State Reps'!R74="","",'For State Reps'!R74)</f>
        <v/>
      </c>
      <c r="X74" s="44" t="s">
        <v>654</v>
      </c>
      <c r="Y74" s="43" t="str">
        <f>IF('For State Reps'!S74="","",'For State Reps'!S74)</f>
        <v/>
      </c>
      <c r="Z74" s="43" t="str">
        <f>IF('For State Reps'!T74="","",'For State Reps'!T74)</f>
        <v/>
      </c>
      <c r="AA74" s="43" t="str">
        <f>IF('For State Reps'!U74="","",'For State Reps'!U74)</f>
        <v/>
      </c>
      <c r="AB74" s="43" t="str">
        <f>IF('For State Reps'!V74="","",'For State Reps'!V74)</f>
        <v/>
      </c>
      <c r="AC74" s="43" t="str">
        <f>IF('For State Reps'!W74="","",'For State Reps'!W74)</f>
        <v/>
      </c>
      <c r="AD74" s="44"/>
      <c r="AE74" s="43"/>
      <c r="AF74" s="44" t="s">
        <v>655</v>
      </c>
      <c r="AG74" s="43" t="str">
        <f>IF('For State Reps'!Y74="","",'For State Reps'!Y74)</f>
        <v/>
      </c>
      <c r="AH74" s="43" t="str">
        <f>IF('For State Reps'!Z74="","",'For State Reps'!Z74)</f>
        <v/>
      </c>
      <c r="AI74" s="44" t="s">
        <v>656</v>
      </c>
      <c r="AJ74" s="43" t="str">
        <f>IF('For State Reps'!AA74="","",'For State Reps'!AA74)</f>
        <v/>
      </c>
      <c r="AK74" s="43" t="str">
        <f>IF('For State Reps'!AB74="","",'For State Reps'!AB74)</f>
        <v/>
      </c>
    </row>
    <row r="75" spans="1:37" ht="16.350000000000001" customHeight="1" x14ac:dyDescent="0.25">
      <c r="A75" s="420" t="s">
        <v>43</v>
      </c>
      <c r="B75" s="444" t="str">
        <f>IF('For State Reps'!$B75="","",'For State Reps'!$B75)</f>
        <v/>
      </c>
      <c r="C75" s="45" t="s">
        <v>657</v>
      </c>
      <c r="D75" t="str">
        <f>IF('For State Reps'!C75="","",'For State Reps'!C75)</f>
        <v/>
      </c>
      <c r="E75" s="285" t="str">
        <f>IF('For State Reps'!D75="","",'For State Reps'!D75)</f>
        <v/>
      </c>
      <c r="F75" s="45" t="s">
        <v>658</v>
      </c>
      <c r="G75" t="str">
        <f>IF('For State Reps'!E75="","",'For State Reps'!E75)</f>
        <v/>
      </c>
      <c r="H75" t="str">
        <f>IF('For State Reps'!F75="","",'For State Reps'!F75)</f>
        <v/>
      </c>
      <c r="I75" s="45" t="s">
        <v>659</v>
      </c>
      <c r="J75" t="str">
        <f>IF('For State Reps'!G75="","",'For State Reps'!G75)</f>
        <v/>
      </c>
      <c r="K75" t="str">
        <f>IF('For State Reps'!H75="","",'For State Reps'!H75)</f>
        <v/>
      </c>
      <c r="L75" t="str">
        <f>IF('For State Reps'!I75="","",'For State Reps'!I75)</f>
        <v/>
      </c>
      <c r="M75" t="str">
        <f>IF('For State Reps'!J75="","",'For State Reps'!J75)</f>
        <v/>
      </c>
      <c r="N75" s="45" t="s">
        <v>660</v>
      </c>
      <c r="O75" t="str">
        <f>IF('For State Reps'!K75="","",'For State Reps'!K75)</f>
        <v/>
      </c>
      <c r="P75" t="str">
        <f>IF('For State Reps'!L75="","",'For State Reps'!L75)</f>
        <v/>
      </c>
      <c r="Q75" t="str">
        <f>IF('For State Reps'!M75="","",'For State Reps'!M75)</f>
        <v/>
      </c>
      <c r="R75" t="str">
        <f>IF('For State Reps'!N75="","",'For State Reps'!N75)</f>
        <v/>
      </c>
      <c r="S75" s="45" t="s">
        <v>661</v>
      </c>
      <c r="T75" t="str">
        <f>IF('For State Reps'!O75="","",'For State Reps'!O75)</f>
        <v/>
      </c>
      <c r="U75" t="str">
        <f>IF('For State Reps'!P75="","",'For State Reps'!P75)</f>
        <v/>
      </c>
      <c r="V75" t="str">
        <f>IF('For State Reps'!Q75="","",'For State Reps'!Q75)</f>
        <v/>
      </c>
      <c r="W75" t="str">
        <f>IF('For State Reps'!R75="","",'For State Reps'!R75)</f>
        <v/>
      </c>
      <c r="X75" s="45" t="s">
        <v>662</v>
      </c>
      <c r="Y75" t="str">
        <f>IF('For State Reps'!S75="","",'For State Reps'!S75)</f>
        <v/>
      </c>
      <c r="Z75" t="str">
        <f>IF('For State Reps'!T75="","",'For State Reps'!T75)</f>
        <v/>
      </c>
      <c r="AA75" t="str">
        <f>IF('For State Reps'!U75="","",'For State Reps'!U75)</f>
        <v/>
      </c>
      <c r="AB75" t="str">
        <f>IF('For State Reps'!V75="","",'For State Reps'!V75)</f>
        <v/>
      </c>
      <c r="AC75" t="str">
        <f>IF('For State Reps'!W75="","",'For State Reps'!W75)</f>
        <v/>
      </c>
      <c r="AD75" s="45" t="s">
        <v>663</v>
      </c>
      <c r="AE75" t="str">
        <f>IF('For State Reps'!X75="","",'For State Reps'!X75)</f>
        <v/>
      </c>
      <c r="AF75" s="45" t="s">
        <v>664</v>
      </c>
      <c r="AG75" t="str">
        <f>IF('For State Reps'!Y75="","",'For State Reps'!Y75)</f>
        <v/>
      </c>
      <c r="AH75" t="str">
        <f>IF('For State Reps'!Z75="","",'For State Reps'!Z75)</f>
        <v/>
      </c>
      <c r="AI75" s="45" t="s">
        <v>665</v>
      </c>
      <c r="AJ75" t="str">
        <f>IF('For State Reps'!AA75="","",'For State Reps'!AA75)</f>
        <v/>
      </c>
      <c r="AK75" t="str">
        <f>IF('For State Reps'!AB75="","",'For State Reps'!AB75)</f>
        <v/>
      </c>
    </row>
    <row r="76" spans="1:37" ht="16.350000000000001" customHeight="1" x14ac:dyDescent="0.25">
      <c r="A76" s="421"/>
      <c r="B76" s="445"/>
      <c r="C76" s="45" t="s">
        <v>666</v>
      </c>
      <c r="D76" t="str">
        <f>IF('For State Reps'!C76="","",'For State Reps'!C76)</f>
        <v/>
      </c>
      <c r="E76" s="285" t="str">
        <f>IF('For State Reps'!D76="","",'For State Reps'!D76)</f>
        <v/>
      </c>
      <c r="F76" s="45" t="s">
        <v>667</v>
      </c>
      <c r="G76" t="str">
        <f>IF('For State Reps'!E76="","",'For State Reps'!E76)</f>
        <v/>
      </c>
      <c r="H76" t="str">
        <f>IF('For State Reps'!F76="","",'For State Reps'!F76)</f>
        <v/>
      </c>
      <c r="I76" s="45" t="s">
        <v>668</v>
      </c>
      <c r="J76" t="str">
        <f>IF('For State Reps'!G76="","",'For State Reps'!G76)</f>
        <v/>
      </c>
      <c r="K76" t="str">
        <f>IF('For State Reps'!H76="","",'For State Reps'!H76)</f>
        <v/>
      </c>
      <c r="L76" t="str">
        <f>IF('For State Reps'!I76="","",'For State Reps'!I76)</f>
        <v/>
      </c>
      <c r="M76" t="str">
        <f>IF('For State Reps'!J76="","",'For State Reps'!J76)</f>
        <v/>
      </c>
      <c r="N76" s="45" t="s">
        <v>669</v>
      </c>
      <c r="O76" t="str">
        <f>IF('For State Reps'!K76="","",'For State Reps'!K76)</f>
        <v/>
      </c>
      <c r="P76" t="str">
        <f>IF('For State Reps'!L76="","",'For State Reps'!L76)</f>
        <v/>
      </c>
      <c r="Q76" t="str">
        <f>IF('For State Reps'!M76="","",'For State Reps'!M76)</f>
        <v/>
      </c>
      <c r="R76" t="str">
        <f>IF('For State Reps'!N76="","",'For State Reps'!N76)</f>
        <v/>
      </c>
      <c r="S76" s="45" t="s">
        <v>670</v>
      </c>
      <c r="T76" t="str">
        <f>IF('For State Reps'!O76="","",'For State Reps'!O76)</f>
        <v/>
      </c>
      <c r="U76" t="str">
        <f>IF('For State Reps'!P76="","",'For State Reps'!P76)</f>
        <v/>
      </c>
      <c r="V76" t="str">
        <f>IF('For State Reps'!Q76="","",'For State Reps'!Q76)</f>
        <v/>
      </c>
      <c r="W76" t="str">
        <f>IF('For State Reps'!R76="","",'For State Reps'!R76)</f>
        <v/>
      </c>
      <c r="X76" s="45" t="s">
        <v>671</v>
      </c>
      <c r="Y76" t="str">
        <f>IF('For State Reps'!S76="","",'For State Reps'!S76)</f>
        <v/>
      </c>
      <c r="Z76" t="str">
        <f>IF('For State Reps'!T76="","",'For State Reps'!T76)</f>
        <v/>
      </c>
      <c r="AA76" t="str">
        <f>IF('For State Reps'!U76="","",'For State Reps'!U76)</f>
        <v/>
      </c>
      <c r="AB76" t="str">
        <f>IF('For State Reps'!V76="","",'For State Reps'!V76)</f>
        <v/>
      </c>
      <c r="AC76" t="str">
        <f>IF('For State Reps'!W76="","",'For State Reps'!W76)</f>
        <v/>
      </c>
      <c r="AD76" s="45"/>
      <c r="AF76" s="45" t="s">
        <v>672</v>
      </c>
      <c r="AG76" t="str">
        <f>IF('For State Reps'!Y76="","",'For State Reps'!Y76)</f>
        <v/>
      </c>
      <c r="AH76" t="str">
        <f>IF('For State Reps'!Z76="","",'For State Reps'!Z76)</f>
        <v/>
      </c>
      <c r="AI76" s="45" t="s">
        <v>673</v>
      </c>
      <c r="AJ76" t="str">
        <f>IF('For State Reps'!AA76="","",'For State Reps'!AA76)</f>
        <v/>
      </c>
      <c r="AK76" t="str">
        <f>IF('For State Reps'!AB76="","",'For State Reps'!AB76)</f>
        <v/>
      </c>
    </row>
    <row r="77" spans="1:37" ht="16.350000000000001" customHeight="1" x14ac:dyDescent="0.25">
      <c r="A77" s="421"/>
      <c r="B77" s="445"/>
      <c r="C77" s="45" t="s">
        <v>674</v>
      </c>
      <c r="D77" t="str">
        <f>IF('For State Reps'!C77="","",'For State Reps'!C77)</f>
        <v/>
      </c>
      <c r="E77" s="285" t="str">
        <f>IF('For State Reps'!D77="","",'For State Reps'!D77)</f>
        <v/>
      </c>
      <c r="F77" s="45" t="s">
        <v>675</v>
      </c>
      <c r="G77" t="str">
        <f>IF('For State Reps'!E77="","",'For State Reps'!E77)</f>
        <v/>
      </c>
      <c r="H77" t="str">
        <f>IF('For State Reps'!F77="","",'For State Reps'!F77)</f>
        <v/>
      </c>
      <c r="I77" s="45" t="s">
        <v>676</v>
      </c>
      <c r="J77" t="str">
        <f>IF('For State Reps'!G77="","",'For State Reps'!G77)</f>
        <v/>
      </c>
      <c r="K77" t="str">
        <f>IF('For State Reps'!H77="","",'For State Reps'!H77)</f>
        <v/>
      </c>
      <c r="L77" t="str">
        <f>IF('For State Reps'!I77="","",'For State Reps'!I77)</f>
        <v/>
      </c>
      <c r="M77" t="str">
        <f>IF('For State Reps'!J77="","",'For State Reps'!J77)</f>
        <v/>
      </c>
      <c r="N77" s="45" t="s">
        <v>677</v>
      </c>
      <c r="O77" t="str">
        <f>IF('For State Reps'!K77="","",'For State Reps'!K77)</f>
        <v/>
      </c>
      <c r="P77" t="str">
        <f>IF('For State Reps'!L77="","",'For State Reps'!L77)</f>
        <v/>
      </c>
      <c r="Q77" t="str">
        <f>IF('For State Reps'!M77="","",'For State Reps'!M77)</f>
        <v/>
      </c>
      <c r="R77" t="str">
        <f>IF('For State Reps'!N77="","",'For State Reps'!N77)</f>
        <v/>
      </c>
      <c r="S77" s="45" t="s">
        <v>678</v>
      </c>
      <c r="T77" t="str">
        <f>IF('For State Reps'!O77="","",'For State Reps'!O77)</f>
        <v/>
      </c>
      <c r="U77" t="str">
        <f>IF('For State Reps'!P77="","",'For State Reps'!P77)</f>
        <v/>
      </c>
      <c r="V77" t="str">
        <f>IF('For State Reps'!Q77="","",'For State Reps'!Q77)</f>
        <v/>
      </c>
      <c r="W77" t="str">
        <f>IF('For State Reps'!R77="","",'For State Reps'!R77)</f>
        <v/>
      </c>
      <c r="X77" s="45" t="s">
        <v>679</v>
      </c>
      <c r="Y77" t="str">
        <f>IF('For State Reps'!S77="","",'For State Reps'!S77)</f>
        <v/>
      </c>
      <c r="Z77" t="str">
        <f>IF('For State Reps'!T77="","",'For State Reps'!T77)</f>
        <v/>
      </c>
      <c r="AA77" t="str">
        <f>IF('For State Reps'!U77="","",'For State Reps'!U77)</f>
        <v/>
      </c>
      <c r="AB77" t="str">
        <f>IF('For State Reps'!V77="","",'For State Reps'!V77)</f>
        <v/>
      </c>
      <c r="AC77" t="str">
        <f>IF('For State Reps'!W77="","",'For State Reps'!W77)</f>
        <v/>
      </c>
      <c r="AD77" s="45"/>
      <c r="AF77" s="45" t="s">
        <v>680</v>
      </c>
      <c r="AG77" t="str">
        <f>IF('For State Reps'!Y77="","",'For State Reps'!Y77)</f>
        <v/>
      </c>
      <c r="AH77" t="str">
        <f>IF('For State Reps'!Z77="","",'For State Reps'!Z77)</f>
        <v/>
      </c>
      <c r="AI77" s="45" t="s">
        <v>681</v>
      </c>
      <c r="AJ77" t="str">
        <f>IF('For State Reps'!AA77="","",'For State Reps'!AA77)</f>
        <v/>
      </c>
      <c r="AK77" t="str">
        <f>IF('For State Reps'!AB77="","",'For State Reps'!AB77)</f>
        <v/>
      </c>
    </row>
    <row r="78" spans="1:37" ht="16.350000000000001" customHeight="1" thickBot="1" x14ac:dyDescent="0.3">
      <c r="A78" s="422"/>
      <c r="B78" s="446"/>
      <c r="C78" s="44" t="s">
        <v>682</v>
      </c>
      <c r="D78" s="43" t="str">
        <f>IF('For State Reps'!C78="","",'For State Reps'!C78)</f>
        <v/>
      </c>
      <c r="E78" s="286" t="str">
        <f>IF('For State Reps'!D78="","",'For State Reps'!D78)</f>
        <v/>
      </c>
      <c r="F78" s="44" t="s">
        <v>683</v>
      </c>
      <c r="G78" s="43" t="str">
        <f>IF('For State Reps'!E78="","",'For State Reps'!E78)</f>
        <v/>
      </c>
      <c r="H78" s="43" t="str">
        <f>IF('For State Reps'!F78="","",'For State Reps'!F78)</f>
        <v/>
      </c>
      <c r="I78" s="44" t="s">
        <v>684</v>
      </c>
      <c r="J78" s="43" t="str">
        <f>IF('For State Reps'!G78="","",'For State Reps'!G78)</f>
        <v/>
      </c>
      <c r="K78" s="43" t="str">
        <f>IF('For State Reps'!H78="","",'For State Reps'!H78)</f>
        <v/>
      </c>
      <c r="L78" s="43" t="str">
        <f>IF('For State Reps'!I78="","",'For State Reps'!I78)</f>
        <v/>
      </c>
      <c r="M78" s="43" t="str">
        <f>IF('For State Reps'!J78="","",'For State Reps'!J78)</f>
        <v/>
      </c>
      <c r="N78" s="44" t="s">
        <v>685</v>
      </c>
      <c r="O78" s="43" t="str">
        <f>IF('For State Reps'!K78="","",'For State Reps'!K78)</f>
        <v/>
      </c>
      <c r="P78" s="43" t="str">
        <f>IF('For State Reps'!L78="","",'For State Reps'!L78)</f>
        <v/>
      </c>
      <c r="Q78" s="43" t="str">
        <f>IF('For State Reps'!M78="","",'For State Reps'!M78)</f>
        <v/>
      </c>
      <c r="R78" s="43" t="str">
        <f>IF('For State Reps'!N78="","",'For State Reps'!N78)</f>
        <v/>
      </c>
      <c r="S78" s="44" t="s">
        <v>686</v>
      </c>
      <c r="T78" s="43" t="str">
        <f>IF('For State Reps'!O78="","",'For State Reps'!O78)</f>
        <v/>
      </c>
      <c r="U78" s="43" t="str">
        <f>IF('For State Reps'!P78="","",'For State Reps'!P78)</f>
        <v/>
      </c>
      <c r="V78" s="43" t="str">
        <f>IF('For State Reps'!Q78="","",'For State Reps'!Q78)</f>
        <v/>
      </c>
      <c r="W78" s="43" t="str">
        <f>IF('For State Reps'!R78="","",'For State Reps'!R78)</f>
        <v/>
      </c>
      <c r="X78" s="44" t="s">
        <v>687</v>
      </c>
      <c r="Y78" s="43" t="str">
        <f>IF('For State Reps'!S78="","",'For State Reps'!S78)</f>
        <v/>
      </c>
      <c r="Z78" s="43" t="str">
        <f>IF('For State Reps'!T78="","",'For State Reps'!T78)</f>
        <v/>
      </c>
      <c r="AA78" s="43" t="str">
        <f>IF('For State Reps'!U78="","",'For State Reps'!U78)</f>
        <v/>
      </c>
      <c r="AB78" s="43" t="str">
        <f>IF('For State Reps'!V78="","",'For State Reps'!V78)</f>
        <v/>
      </c>
      <c r="AC78" s="43" t="str">
        <f>IF('For State Reps'!W78="","",'For State Reps'!W78)</f>
        <v/>
      </c>
      <c r="AD78" s="44"/>
      <c r="AE78" s="43"/>
      <c r="AF78" s="44" t="s">
        <v>688</v>
      </c>
      <c r="AG78" s="43" t="str">
        <f>IF('For State Reps'!Y78="","",'For State Reps'!Y78)</f>
        <v/>
      </c>
      <c r="AH78" s="43" t="str">
        <f>IF('For State Reps'!Z78="","",'For State Reps'!Z78)</f>
        <v/>
      </c>
      <c r="AI78" s="44" t="s">
        <v>689</v>
      </c>
      <c r="AJ78" s="43" t="str">
        <f>IF('For State Reps'!AA78="","",'For State Reps'!AA78)</f>
        <v/>
      </c>
      <c r="AK78" s="43" t="str">
        <f>IF('For State Reps'!AB78="","",'For State Reps'!AB78)</f>
        <v/>
      </c>
    </row>
    <row r="79" spans="1:37" ht="16.350000000000001" customHeight="1" x14ac:dyDescent="0.25">
      <c r="A79" s="423" t="s">
        <v>44</v>
      </c>
      <c r="B79" s="456" t="str">
        <f>IF('For State Reps'!$B79="","",'For State Reps'!$B79)</f>
        <v/>
      </c>
      <c r="C79" s="45" t="s">
        <v>690</v>
      </c>
      <c r="D79" t="str">
        <f>IF('For State Reps'!C79="","",'For State Reps'!C79)</f>
        <v/>
      </c>
      <c r="E79" s="285" t="str">
        <f>IF('For State Reps'!D79="","",'For State Reps'!D79)</f>
        <v/>
      </c>
      <c r="F79" s="45" t="s">
        <v>691</v>
      </c>
      <c r="G79" t="str">
        <f>IF('For State Reps'!E79="","",'For State Reps'!E79)</f>
        <v/>
      </c>
      <c r="H79" t="str">
        <f>IF('For State Reps'!F79="","",'For State Reps'!F79)</f>
        <v/>
      </c>
      <c r="I79" s="45" t="s">
        <v>692</v>
      </c>
      <c r="J79" t="str">
        <f>IF('For State Reps'!G79="","",'For State Reps'!G79)</f>
        <v/>
      </c>
      <c r="K79" t="str">
        <f>IF('For State Reps'!H79="","",'For State Reps'!H79)</f>
        <v/>
      </c>
      <c r="L79" t="str">
        <f>IF('For State Reps'!I79="","",'For State Reps'!I79)</f>
        <v/>
      </c>
      <c r="M79" t="str">
        <f>IF('For State Reps'!J79="","",'For State Reps'!J79)</f>
        <v/>
      </c>
      <c r="N79" s="45" t="s">
        <v>693</v>
      </c>
      <c r="O79" t="str">
        <f>IF('For State Reps'!K79="","",'For State Reps'!K79)</f>
        <v/>
      </c>
      <c r="P79" t="str">
        <f>IF('For State Reps'!L79="","",'For State Reps'!L79)</f>
        <v/>
      </c>
      <c r="Q79" t="str">
        <f>IF('For State Reps'!M79="","",'For State Reps'!M79)</f>
        <v/>
      </c>
      <c r="R79" t="str">
        <f>IF('For State Reps'!N79="","",'For State Reps'!N79)</f>
        <v/>
      </c>
      <c r="S79" s="45" t="s">
        <v>694</v>
      </c>
      <c r="T79" t="str">
        <f>IF('For State Reps'!O79="","",'For State Reps'!O79)</f>
        <v/>
      </c>
      <c r="U79" t="str">
        <f>IF('For State Reps'!P79="","",'For State Reps'!P79)</f>
        <v/>
      </c>
      <c r="V79" t="str">
        <f>IF('For State Reps'!Q79="","",'For State Reps'!Q79)</f>
        <v/>
      </c>
      <c r="W79" t="str">
        <f>IF('For State Reps'!R79="","",'For State Reps'!R79)</f>
        <v/>
      </c>
      <c r="X79" s="45" t="s">
        <v>695</v>
      </c>
      <c r="Y79" t="str">
        <f>IF('For State Reps'!S79="","",'For State Reps'!S79)</f>
        <v/>
      </c>
      <c r="Z79" t="str">
        <f>IF('For State Reps'!T79="","",'For State Reps'!T79)</f>
        <v/>
      </c>
      <c r="AA79" t="str">
        <f>IF('For State Reps'!U79="","",'For State Reps'!U79)</f>
        <v/>
      </c>
      <c r="AB79" t="str">
        <f>IF('For State Reps'!V79="","",'For State Reps'!V79)</f>
        <v/>
      </c>
      <c r="AC79" t="str">
        <f>IF('For State Reps'!W79="","",'For State Reps'!W79)</f>
        <v/>
      </c>
      <c r="AD79" s="45" t="s">
        <v>696</v>
      </c>
      <c r="AE79" t="str">
        <f>IF('For State Reps'!X79="","",'For State Reps'!X79)</f>
        <v/>
      </c>
      <c r="AF79" s="45" t="s">
        <v>697</v>
      </c>
      <c r="AG79" t="str">
        <f>IF('For State Reps'!Y79="","",'For State Reps'!Y79)</f>
        <v/>
      </c>
      <c r="AH79" t="str">
        <f>IF('For State Reps'!Z79="","",'For State Reps'!Z79)</f>
        <v/>
      </c>
      <c r="AI79" s="45" t="s">
        <v>698</v>
      </c>
      <c r="AJ79" t="str">
        <f>IF('For State Reps'!AA79="","",'For State Reps'!AA79)</f>
        <v/>
      </c>
      <c r="AK79" t="str">
        <f>IF('For State Reps'!AB79="","",'For State Reps'!AB79)</f>
        <v/>
      </c>
    </row>
    <row r="80" spans="1:37" ht="16.350000000000001" customHeight="1" x14ac:dyDescent="0.25">
      <c r="A80" s="424"/>
      <c r="B80" s="457"/>
      <c r="C80" s="45" t="s">
        <v>699</v>
      </c>
      <c r="D80" t="str">
        <f>IF('For State Reps'!C80="","",'For State Reps'!C80)</f>
        <v/>
      </c>
      <c r="E80" s="285" t="str">
        <f>IF('For State Reps'!D80="","",'For State Reps'!D80)</f>
        <v/>
      </c>
      <c r="F80" s="45" t="s">
        <v>700</v>
      </c>
      <c r="G80" t="str">
        <f>IF('For State Reps'!E80="","",'For State Reps'!E80)</f>
        <v/>
      </c>
      <c r="H80" t="str">
        <f>IF('For State Reps'!F80="","",'For State Reps'!F80)</f>
        <v/>
      </c>
      <c r="I80" s="45" t="s">
        <v>701</v>
      </c>
      <c r="J80" t="str">
        <f>IF('For State Reps'!G80="","",'For State Reps'!G80)</f>
        <v/>
      </c>
      <c r="K80" t="str">
        <f>IF('For State Reps'!H80="","",'For State Reps'!H80)</f>
        <v/>
      </c>
      <c r="L80" t="str">
        <f>IF('For State Reps'!I80="","",'For State Reps'!I80)</f>
        <v/>
      </c>
      <c r="M80" t="str">
        <f>IF('For State Reps'!J80="","",'For State Reps'!J80)</f>
        <v/>
      </c>
      <c r="N80" s="45" t="s">
        <v>702</v>
      </c>
      <c r="O80" t="str">
        <f>IF('For State Reps'!K80="","",'For State Reps'!K80)</f>
        <v/>
      </c>
      <c r="P80" t="str">
        <f>IF('For State Reps'!L80="","",'For State Reps'!L80)</f>
        <v/>
      </c>
      <c r="Q80" t="str">
        <f>IF('For State Reps'!M80="","",'For State Reps'!M80)</f>
        <v/>
      </c>
      <c r="R80" t="str">
        <f>IF('For State Reps'!N80="","",'For State Reps'!N80)</f>
        <v/>
      </c>
      <c r="S80" s="45" t="s">
        <v>703</v>
      </c>
      <c r="T80" t="str">
        <f>IF('For State Reps'!O80="","",'For State Reps'!O80)</f>
        <v/>
      </c>
      <c r="U80" t="str">
        <f>IF('For State Reps'!P80="","",'For State Reps'!P80)</f>
        <v/>
      </c>
      <c r="V80" t="str">
        <f>IF('For State Reps'!Q80="","",'For State Reps'!Q80)</f>
        <v/>
      </c>
      <c r="W80" t="str">
        <f>IF('For State Reps'!R80="","",'For State Reps'!R80)</f>
        <v/>
      </c>
      <c r="X80" s="45" t="s">
        <v>704</v>
      </c>
      <c r="Y80" t="str">
        <f>IF('For State Reps'!S80="","",'For State Reps'!S80)</f>
        <v/>
      </c>
      <c r="Z80" t="str">
        <f>IF('For State Reps'!T80="","",'For State Reps'!T80)</f>
        <v/>
      </c>
      <c r="AA80" t="str">
        <f>IF('For State Reps'!U80="","",'For State Reps'!U80)</f>
        <v/>
      </c>
      <c r="AB80" t="str">
        <f>IF('For State Reps'!V80="","",'For State Reps'!V80)</f>
        <v/>
      </c>
      <c r="AC80" t="str">
        <f>IF('For State Reps'!W80="","",'For State Reps'!W80)</f>
        <v/>
      </c>
      <c r="AD80" s="45"/>
      <c r="AF80" s="45" t="s">
        <v>705</v>
      </c>
      <c r="AG80" t="str">
        <f>IF('For State Reps'!Y80="","",'For State Reps'!Y80)</f>
        <v/>
      </c>
      <c r="AH80" t="str">
        <f>IF('For State Reps'!Z80="","",'For State Reps'!Z80)</f>
        <v/>
      </c>
      <c r="AI80" s="45" t="s">
        <v>706</v>
      </c>
      <c r="AJ80" t="str">
        <f>IF('For State Reps'!AA80="","",'For State Reps'!AA80)</f>
        <v/>
      </c>
      <c r="AK80" t="str">
        <f>IF('For State Reps'!AB80="","",'For State Reps'!AB80)</f>
        <v/>
      </c>
    </row>
    <row r="81" spans="1:37" ht="16.350000000000001" customHeight="1" x14ac:dyDescent="0.25">
      <c r="A81" s="424"/>
      <c r="B81" s="457"/>
      <c r="C81" s="45" t="s">
        <v>707</v>
      </c>
      <c r="D81" t="str">
        <f>IF('For State Reps'!C81="","",'For State Reps'!C81)</f>
        <v/>
      </c>
      <c r="E81" s="285" t="str">
        <f>IF('For State Reps'!D81="","",'For State Reps'!D81)</f>
        <v/>
      </c>
      <c r="F81" s="45" t="s">
        <v>708</v>
      </c>
      <c r="G81" t="str">
        <f>IF('For State Reps'!E81="","",'For State Reps'!E81)</f>
        <v/>
      </c>
      <c r="H81" t="str">
        <f>IF('For State Reps'!F81="","",'For State Reps'!F81)</f>
        <v/>
      </c>
      <c r="I81" s="45" t="s">
        <v>709</v>
      </c>
      <c r="J81" t="str">
        <f>IF('For State Reps'!G81="","",'For State Reps'!G81)</f>
        <v/>
      </c>
      <c r="K81" t="str">
        <f>IF('For State Reps'!H81="","",'For State Reps'!H81)</f>
        <v/>
      </c>
      <c r="L81" t="str">
        <f>IF('For State Reps'!I81="","",'For State Reps'!I81)</f>
        <v/>
      </c>
      <c r="M81" t="str">
        <f>IF('For State Reps'!J81="","",'For State Reps'!J81)</f>
        <v/>
      </c>
      <c r="N81" s="45" t="s">
        <v>710</v>
      </c>
      <c r="O81" t="str">
        <f>IF('For State Reps'!K81="","",'For State Reps'!K81)</f>
        <v/>
      </c>
      <c r="P81" t="str">
        <f>IF('For State Reps'!L81="","",'For State Reps'!L81)</f>
        <v/>
      </c>
      <c r="Q81" t="str">
        <f>IF('For State Reps'!M81="","",'For State Reps'!M81)</f>
        <v/>
      </c>
      <c r="R81" t="str">
        <f>IF('For State Reps'!N81="","",'For State Reps'!N81)</f>
        <v/>
      </c>
      <c r="S81" s="45" t="s">
        <v>711</v>
      </c>
      <c r="T81" t="str">
        <f>IF('For State Reps'!O81="","",'For State Reps'!O81)</f>
        <v/>
      </c>
      <c r="U81" t="str">
        <f>IF('For State Reps'!P81="","",'For State Reps'!P81)</f>
        <v/>
      </c>
      <c r="V81" t="str">
        <f>IF('For State Reps'!Q81="","",'For State Reps'!Q81)</f>
        <v/>
      </c>
      <c r="W81" t="str">
        <f>IF('For State Reps'!R81="","",'For State Reps'!R81)</f>
        <v/>
      </c>
      <c r="X81" s="45" t="s">
        <v>712</v>
      </c>
      <c r="Y81" t="str">
        <f>IF('For State Reps'!S81="","",'For State Reps'!S81)</f>
        <v/>
      </c>
      <c r="Z81" t="str">
        <f>IF('For State Reps'!T81="","",'For State Reps'!T81)</f>
        <v/>
      </c>
      <c r="AA81" t="str">
        <f>IF('For State Reps'!U81="","",'For State Reps'!U81)</f>
        <v/>
      </c>
      <c r="AB81" t="str">
        <f>IF('For State Reps'!V81="","",'For State Reps'!V81)</f>
        <v/>
      </c>
      <c r="AC81" t="str">
        <f>IF('For State Reps'!W81="","",'For State Reps'!W81)</f>
        <v/>
      </c>
      <c r="AD81" s="45"/>
      <c r="AF81" s="45" t="s">
        <v>713</v>
      </c>
      <c r="AG81" t="str">
        <f>IF('For State Reps'!Y81="","",'For State Reps'!Y81)</f>
        <v/>
      </c>
      <c r="AH81" t="str">
        <f>IF('For State Reps'!Z81="","",'For State Reps'!Z81)</f>
        <v/>
      </c>
      <c r="AI81" s="45" t="s">
        <v>714</v>
      </c>
      <c r="AJ81" t="str">
        <f>IF('For State Reps'!AA81="","",'For State Reps'!AA81)</f>
        <v/>
      </c>
      <c r="AK81" t="str">
        <f>IF('For State Reps'!AB81="","",'For State Reps'!AB81)</f>
        <v/>
      </c>
    </row>
    <row r="82" spans="1:37" ht="16.350000000000001" customHeight="1" thickBot="1" x14ac:dyDescent="0.3">
      <c r="A82" s="425"/>
      <c r="B82" s="458"/>
      <c r="C82" s="44" t="s">
        <v>715</v>
      </c>
      <c r="D82" s="43" t="str">
        <f>IF('For State Reps'!C82="","",'For State Reps'!C82)</f>
        <v/>
      </c>
      <c r="E82" s="286" t="str">
        <f>IF('For State Reps'!D82="","",'For State Reps'!D82)</f>
        <v/>
      </c>
      <c r="F82" s="44" t="s">
        <v>716</v>
      </c>
      <c r="G82" s="43" t="str">
        <f>IF('For State Reps'!E82="","",'For State Reps'!E82)</f>
        <v/>
      </c>
      <c r="H82" s="43" t="str">
        <f>IF('For State Reps'!F82="","",'For State Reps'!F82)</f>
        <v/>
      </c>
      <c r="I82" s="44" t="s">
        <v>717</v>
      </c>
      <c r="J82" s="43" t="str">
        <f>IF('For State Reps'!G82="","",'For State Reps'!G82)</f>
        <v/>
      </c>
      <c r="K82" s="43" t="str">
        <f>IF('For State Reps'!H82="","",'For State Reps'!H82)</f>
        <v/>
      </c>
      <c r="L82" s="43" t="str">
        <f>IF('For State Reps'!I82="","",'For State Reps'!I82)</f>
        <v/>
      </c>
      <c r="M82" s="43" t="str">
        <f>IF('For State Reps'!J82="","",'For State Reps'!J82)</f>
        <v/>
      </c>
      <c r="N82" s="44" t="s">
        <v>718</v>
      </c>
      <c r="O82" s="43" t="str">
        <f>IF('For State Reps'!K82="","",'For State Reps'!K82)</f>
        <v/>
      </c>
      <c r="P82" s="43" t="str">
        <f>IF('For State Reps'!L82="","",'For State Reps'!L82)</f>
        <v/>
      </c>
      <c r="Q82" s="43" t="str">
        <f>IF('For State Reps'!M82="","",'For State Reps'!M82)</f>
        <v/>
      </c>
      <c r="R82" s="43" t="str">
        <f>IF('For State Reps'!N82="","",'For State Reps'!N82)</f>
        <v/>
      </c>
      <c r="S82" s="44" t="s">
        <v>719</v>
      </c>
      <c r="T82" s="43" t="str">
        <f>IF('For State Reps'!O82="","",'For State Reps'!O82)</f>
        <v/>
      </c>
      <c r="U82" s="43" t="str">
        <f>IF('For State Reps'!P82="","",'For State Reps'!P82)</f>
        <v/>
      </c>
      <c r="V82" s="43" t="str">
        <f>IF('For State Reps'!Q82="","",'For State Reps'!Q82)</f>
        <v/>
      </c>
      <c r="W82" s="43" t="str">
        <f>IF('For State Reps'!R82="","",'For State Reps'!R82)</f>
        <v/>
      </c>
      <c r="X82" s="44" t="s">
        <v>720</v>
      </c>
      <c r="Y82" s="43" t="str">
        <f>IF('For State Reps'!S82="","",'For State Reps'!S82)</f>
        <v/>
      </c>
      <c r="Z82" s="43" t="str">
        <f>IF('For State Reps'!T82="","",'For State Reps'!T82)</f>
        <v/>
      </c>
      <c r="AA82" s="43" t="str">
        <f>IF('For State Reps'!U82="","",'For State Reps'!U82)</f>
        <v/>
      </c>
      <c r="AB82" s="43" t="str">
        <f>IF('For State Reps'!V82="","",'For State Reps'!V82)</f>
        <v/>
      </c>
      <c r="AC82" s="43" t="str">
        <f>IF('For State Reps'!W82="","",'For State Reps'!W82)</f>
        <v/>
      </c>
      <c r="AD82" s="44"/>
      <c r="AE82" s="43"/>
      <c r="AF82" s="44" t="s">
        <v>721</v>
      </c>
      <c r="AG82" s="43" t="str">
        <f>IF('For State Reps'!Y82="","",'For State Reps'!Y82)</f>
        <v/>
      </c>
      <c r="AH82" s="43" t="str">
        <f>IF('For State Reps'!Z82="","",'For State Reps'!Z82)</f>
        <v/>
      </c>
      <c r="AI82" s="44" t="s">
        <v>722</v>
      </c>
      <c r="AJ82" s="43" t="str">
        <f>IF('For State Reps'!AA82="","",'For State Reps'!AA82)</f>
        <v/>
      </c>
      <c r="AK82" s="43" t="str">
        <f>IF('For State Reps'!AB82="","",'For State Reps'!AB82)</f>
        <v/>
      </c>
    </row>
    <row r="83" spans="1:37" ht="16.350000000000001" customHeight="1" x14ac:dyDescent="0.25">
      <c r="A83" s="405" t="s">
        <v>45</v>
      </c>
      <c r="B83" s="444" t="str">
        <f>IF('For State Reps'!$B83="","",'For State Reps'!$B83)</f>
        <v/>
      </c>
      <c r="C83" s="45" t="s">
        <v>723</v>
      </c>
      <c r="D83" t="str">
        <f>IF('For State Reps'!C83="","",'For State Reps'!C83)</f>
        <v/>
      </c>
      <c r="E83" s="285" t="str">
        <f>IF('For State Reps'!D83="","",'For State Reps'!D83)</f>
        <v/>
      </c>
      <c r="F83" s="45" t="s">
        <v>724</v>
      </c>
      <c r="G83" t="str">
        <f>IF('For State Reps'!E83="","",'For State Reps'!E83)</f>
        <v/>
      </c>
      <c r="H83" t="str">
        <f>IF('For State Reps'!F83="","",'For State Reps'!F83)</f>
        <v/>
      </c>
      <c r="I83" s="45" t="s">
        <v>725</v>
      </c>
      <c r="J83" t="str">
        <f>IF('For State Reps'!G83="","",'For State Reps'!G83)</f>
        <v/>
      </c>
      <c r="K83" t="str">
        <f>IF('For State Reps'!H83="","",'For State Reps'!H83)</f>
        <v/>
      </c>
      <c r="L83" t="str">
        <f>IF('For State Reps'!I83="","",'For State Reps'!I83)</f>
        <v/>
      </c>
      <c r="M83" t="str">
        <f>IF('For State Reps'!J83="","",'For State Reps'!J83)</f>
        <v/>
      </c>
      <c r="N83" s="45" t="s">
        <v>726</v>
      </c>
      <c r="O83" t="str">
        <f>IF('For State Reps'!K83="","",'For State Reps'!K83)</f>
        <v/>
      </c>
      <c r="P83" t="str">
        <f>IF('For State Reps'!L83="","",'For State Reps'!L83)</f>
        <v/>
      </c>
      <c r="Q83" t="str">
        <f>IF('For State Reps'!M83="","",'For State Reps'!M83)</f>
        <v/>
      </c>
      <c r="R83" t="str">
        <f>IF('For State Reps'!N83="","",'For State Reps'!N83)</f>
        <v/>
      </c>
      <c r="S83" s="45" t="s">
        <v>727</v>
      </c>
      <c r="T83" t="str">
        <f>IF('For State Reps'!O83="","",'For State Reps'!O83)</f>
        <v/>
      </c>
      <c r="U83" t="str">
        <f>IF('For State Reps'!P83="","",'For State Reps'!P83)</f>
        <v/>
      </c>
      <c r="V83" t="str">
        <f>IF('For State Reps'!Q83="","",'For State Reps'!Q83)</f>
        <v/>
      </c>
      <c r="W83" t="str">
        <f>IF('For State Reps'!R83="","",'For State Reps'!R83)</f>
        <v/>
      </c>
      <c r="X83" s="45" t="s">
        <v>728</v>
      </c>
      <c r="Y83" t="str">
        <f>IF('For State Reps'!S83="","",'For State Reps'!S83)</f>
        <v/>
      </c>
      <c r="Z83" t="str">
        <f>IF('For State Reps'!T83="","",'For State Reps'!T83)</f>
        <v/>
      </c>
      <c r="AA83" t="str">
        <f>IF('For State Reps'!U83="","",'For State Reps'!U83)</f>
        <v/>
      </c>
      <c r="AB83" t="str">
        <f>IF('For State Reps'!V83="","",'For State Reps'!V83)</f>
        <v/>
      </c>
      <c r="AC83" t="str">
        <f>IF('For State Reps'!W83="","",'For State Reps'!W83)</f>
        <v/>
      </c>
      <c r="AD83" s="45" t="s">
        <v>729</v>
      </c>
      <c r="AE83" t="str">
        <f>IF('For State Reps'!X83="","",'For State Reps'!X83)</f>
        <v/>
      </c>
      <c r="AF83" s="45" t="s">
        <v>730</v>
      </c>
      <c r="AG83" t="str">
        <f>IF('For State Reps'!Y83="","",'For State Reps'!Y83)</f>
        <v/>
      </c>
      <c r="AH83" t="str">
        <f>IF('For State Reps'!Z83="","",'For State Reps'!Z83)</f>
        <v/>
      </c>
      <c r="AI83" s="45" t="s">
        <v>731</v>
      </c>
      <c r="AJ83" t="str">
        <f>IF('For State Reps'!AA83="","",'For State Reps'!AA83)</f>
        <v/>
      </c>
      <c r="AK83" t="str">
        <f>IF('For State Reps'!AB83="","",'For State Reps'!AB83)</f>
        <v/>
      </c>
    </row>
    <row r="84" spans="1:37" ht="16.350000000000001" customHeight="1" x14ac:dyDescent="0.25">
      <c r="A84" s="406"/>
      <c r="B84" s="445"/>
      <c r="C84" s="45" t="s">
        <v>732</v>
      </c>
      <c r="D84" t="str">
        <f>IF('For State Reps'!C84="","",'For State Reps'!C84)</f>
        <v/>
      </c>
      <c r="E84" s="285" t="str">
        <f>IF('For State Reps'!D84="","",'For State Reps'!D84)</f>
        <v/>
      </c>
      <c r="F84" s="45" t="s">
        <v>733</v>
      </c>
      <c r="G84" t="str">
        <f>IF('For State Reps'!E84="","",'For State Reps'!E84)</f>
        <v/>
      </c>
      <c r="H84" t="str">
        <f>IF('For State Reps'!F84="","",'For State Reps'!F84)</f>
        <v/>
      </c>
      <c r="I84" s="45" t="s">
        <v>734</v>
      </c>
      <c r="J84" t="str">
        <f>IF('For State Reps'!G84="","",'For State Reps'!G84)</f>
        <v/>
      </c>
      <c r="K84" t="str">
        <f>IF('For State Reps'!H84="","",'For State Reps'!H84)</f>
        <v/>
      </c>
      <c r="L84" t="str">
        <f>IF('For State Reps'!I84="","",'For State Reps'!I84)</f>
        <v/>
      </c>
      <c r="M84" t="str">
        <f>IF('For State Reps'!J84="","",'For State Reps'!J84)</f>
        <v/>
      </c>
      <c r="N84" s="45" t="s">
        <v>735</v>
      </c>
      <c r="O84" t="str">
        <f>IF('For State Reps'!K84="","",'For State Reps'!K84)</f>
        <v/>
      </c>
      <c r="P84" t="str">
        <f>IF('For State Reps'!L84="","",'For State Reps'!L84)</f>
        <v/>
      </c>
      <c r="Q84" t="str">
        <f>IF('For State Reps'!M84="","",'For State Reps'!M84)</f>
        <v/>
      </c>
      <c r="R84" t="str">
        <f>IF('For State Reps'!N84="","",'For State Reps'!N84)</f>
        <v/>
      </c>
      <c r="S84" s="45" t="s">
        <v>736</v>
      </c>
      <c r="T84" t="str">
        <f>IF('For State Reps'!O84="","",'For State Reps'!O84)</f>
        <v/>
      </c>
      <c r="U84" t="str">
        <f>IF('For State Reps'!P84="","",'For State Reps'!P84)</f>
        <v/>
      </c>
      <c r="V84" t="str">
        <f>IF('For State Reps'!Q84="","",'For State Reps'!Q84)</f>
        <v/>
      </c>
      <c r="W84" t="str">
        <f>IF('For State Reps'!R84="","",'For State Reps'!R84)</f>
        <v/>
      </c>
      <c r="X84" s="45" t="s">
        <v>737</v>
      </c>
      <c r="Y84" t="str">
        <f>IF('For State Reps'!S84="","",'For State Reps'!S84)</f>
        <v/>
      </c>
      <c r="Z84" t="str">
        <f>IF('For State Reps'!T84="","",'For State Reps'!T84)</f>
        <v/>
      </c>
      <c r="AA84" t="str">
        <f>IF('For State Reps'!U84="","",'For State Reps'!U84)</f>
        <v/>
      </c>
      <c r="AB84" t="str">
        <f>IF('For State Reps'!V84="","",'For State Reps'!V84)</f>
        <v/>
      </c>
      <c r="AC84" t="str">
        <f>IF('For State Reps'!W84="","",'For State Reps'!W84)</f>
        <v/>
      </c>
      <c r="AD84" s="45"/>
      <c r="AF84" s="45" t="s">
        <v>738</v>
      </c>
      <c r="AG84" t="str">
        <f>IF('For State Reps'!Y84="","",'For State Reps'!Y84)</f>
        <v/>
      </c>
      <c r="AH84" t="str">
        <f>IF('For State Reps'!Z84="","",'For State Reps'!Z84)</f>
        <v/>
      </c>
      <c r="AI84" s="45" t="s">
        <v>739</v>
      </c>
      <c r="AJ84" t="str">
        <f>IF('For State Reps'!AA84="","",'For State Reps'!AA84)</f>
        <v/>
      </c>
      <c r="AK84" t="str">
        <f>IF('For State Reps'!AB84="","",'For State Reps'!AB84)</f>
        <v/>
      </c>
    </row>
    <row r="85" spans="1:37" ht="16.350000000000001" customHeight="1" x14ac:dyDescent="0.25">
      <c r="A85" s="406"/>
      <c r="B85" s="445"/>
      <c r="C85" s="45" t="s">
        <v>740</v>
      </c>
      <c r="D85" t="str">
        <f>IF('For State Reps'!C85="","",'For State Reps'!C85)</f>
        <v/>
      </c>
      <c r="E85" s="285" t="str">
        <f>IF('For State Reps'!D85="","",'For State Reps'!D85)</f>
        <v/>
      </c>
      <c r="F85" s="45" t="s">
        <v>741</v>
      </c>
      <c r="G85" t="str">
        <f>IF('For State Reps'!E85="","",'For State Reps'!E85)</f>
        <v/>
      </c>
      <c r="H85" t="str">
        <f>IF('For State Reps'!F85="","",'For State Reps'!F85)</f>
        <v/>
      </c>
      <c r="I85" s="45" t="s">
        <v>742</v>
      </c>
      <c r="J85" t="str">
        <f>IF('For State Reps'!G85="","",'For State Reps'!G85)</f>
        <v/>
      </c>
      <c r="K85" t="str">
        <f>IF('For State Reps'!H85="","",'For State Reps'!H85)</f>
        <v/>
      </c>
      <c r="L85" t="str">
        <f>IF('For State Reps'!I85="","",'For State Reps'!I85)</f>
        <v/>
      </c>
      <c r="M85" t="str">
        <f>IF('For State Reps'!J85="","",'For State Reps'!J85)</f>
        <v/>
      </c>
      <c r="N85" s="45" t="s">
        <v>743</v>
      </c>
      <c r="O85" t="str">
        <f>IF('For State Reps'!K85="","",'For State Reps'!K85)</f>
        <v/>
      </c>
      <c r="P85" t="str">
        <f>IF('For State Reps'!L85="","",'For State Reps'!L85)</f>
        <v/>
      </c>
      <c r="Q85" t="str">
        <f>IF('For State Reps'!M85="","",'For State Reps'!M85)</f>
        <v/>
      </c>
      <c r="R85" t="str">
        <f>IF('For State Reps'!N85="","",'For State Reps'!N85)</f>
        <v/>
      </c>
      <c r="S85" s="45" t="s">
        <v>744</v>
      </c>
      <c r="T85" t="str">
        <f>IF('For State Reps'!O85="","",'For State Reps'!O85)</f>
        <v/>
      </c>
      <c r="U85" t="str">
        <f>IF('For State Reps'!P85="","",'For State Reps'!P85)</f>
        <v/>
      </c>
      <c r="V85" t="str">
        <f>IF('For State Reps'!Q85="","",'For State Reps'!Q85)</f>
        <v/>
      </c>
      <c r="W85" t="str">
        <f>IF('For State Reps'!R85="","",'For State Reps'!R85)</f>
        <v/>
      </c>
      <c r="X85" s="45" t="s">
        <v>745</v>
      </c>
      <c r="Y85" t="str">
        <f>IF('For State Reps'!S85="","",'For State Reps'!S85)</f>
        <v/>
      </c>
      <c r="Z85" t="str">
        <f>IF('For State Reps'!T85="","",'For State Reps'!T85)</f>
        <v/>
      </c>
      <c r="AA85" t="str">
        <f>IF('For State Reps'!U85="","",'For State Reps'!U85)</f>
        <v/>
      </c>
      <c r="AB85" t="str">
        <f>IF('For State Reps'!V85="","",'For State Reps'!V85)</f>
        <v/>
      </c>
      <c r="AC85" t="str">
        <f>IF('For State Reps'!W85="","",'For State Reps'!W85)</f>
        <v/>
      </c>
      <c r="AD85" s="45"/>
      <c r="AF85" s="45" t="s">
        <v>746</v>
      </c>
      <c r="AG85" t="str">
        <f>IF('For State Reps'!Y85="","",'For State Reps'!Y85)</f>
        <v/>
      </c>
      <c r="AH85" t="str">
        <f>IF('For State Reps'!Z85="","",'For State Reps'!Z85)</f>
        <v/>
      </c>
      <c r="AI85" s="45" t="s">
        <v>747</v>
      </c>
      <c r="AJ85" t="str">
        <f>IF('For State Reps'!AA85="","",'For State Reps'!AA85)</f>
        <v/>
      </c>
      <c r="AK85" t="str">
        <f>IF('For State Reps'!AB85="","",'For State Reps'!AB85)</f>
        <v/>
      </c>
    </row>
    <row r="86" spans="1:37" ht="16.350000000000001" customHeight="1" thickBot="1" x14ac:dyDescent="0.3">
      <c r="A86" s="407"/>
      <c r="B86" s="446"/>
      <c r="C86" s="44" t="s">
        <v>748</v>
      </c>
      <c r="D86" s="43" t="str">
        <f>IF('For State Reps'!C86="","",'For State Reps'!C86)</f>
        <v/>
      </c>
      <c r="E86" s="286" t="str">
        <f>IF('For State Reps'!D86="","",'For State Reps'!D86)</f>
        <v/>
      </c>
      <c r="F86" s="44" t="s">
        <v>749</v>
      </c>
      <c r="G86" s="43" t="str">
        <f>IF('For State Reps'!E86="","",'For State Reps'!E86)</f>
        <v/>
      </c>
      <c r="H86" s="43" t="str">
        <f>IF('For State Reps'!F86="","",'For State Reps'!F86)</f>
        <v/>
      </c>
      <c r="I86" s="44" t="s">
        <v>750</v>
      </c>
      <c r="J86" s="43" t="str">
        <f>IF('For State Reps'!G86="","",'For State Reps'!G86)</f>
        <v/>
      </c>
      <c r="K86" s="43" t="str">
        <f>IF('For State Reps'!H86="","",'For State Reps'!H86)</f>
        <v/>
      </c>
      <c r="L86" s="43" t="str">
        <f>IF('For State Reps'!I86="","",'For State Reps'!I86)</f>
        <v/>
      </c>
      <c r="M86" s="43" t="str">
        <f>IF('For State Reps'!J86="","",'For State Reps'!J86)</f>
        <v/>
      </c>
      <c r="N86" s="44" t="s">
        <v>751</v>
      </c>
      <c r="O86" s="43" t="str">
        <f>IF('For State Reps'!K86="","",'For State Reps'!K86)</f>
        <v/>
      </c>
      <c r="P86" s="43" t="str">
        <f>IF('For State Reps'!L86="","",'For State Reps'!L86)</f>
        <v/>
      </c>
      <c r="Q86" s="43" t="str">
        <f>IF('For State Reps'!M86="","",'For State Reps'!M86)</f>
        <v/>
      </c>
      <c r="R86" s="43" t="str">
        <f>IF('For State Reps'!N86="","",'For State Reps'!N86)</f>
        <v/>
      </c>
      <c r="S86" s="44" t="s">
        <v>752</v>
      </c>
      <c r="T86" s="43" t="str">
        <f>IF('For State Reps'!O86="","",'For State Reps'!O86)</f>
        <v/>
      </c>
      <c r="U86" s="43" t="str">
        <f>IF('For State Reps'!P86="","",'For State Reps'!P86)</f>
        <v/>
      </c>
      <c r="V86" s="43" t="str">
        <f>IF('For State Reps'!Q86="","",'For State Reps'!Q86)</f>
        <v/>
      </c>
      <c r="W86" s="43" t="str">
        <f>IF('For State Reps'!R86="","",'For State Reps'!R86)</f>
        <v/>
      </c>
      <c r="X86" s="44" t="s">
        <v>753</v>
      </c>
      <c r="Y86" s="43" t="str">
        <f>IF('For State Reps'!S86="","",'For State Reps'!S86)</f>
        <v/>
      </c>
      <c r="Z86" s="43" t="str">
        <f>IF('For State Reps'!T86="","",'For State Reps'!T86)</f>
        <v/>
      </c>
      <c r="AA86" s="43" t="str">
        <f>IF('For State Reps'!U86="","",'For State Reps'!U86)</f>
        <v/>
      </c>
      <c r="AB86" s="43" t="str">
        <f>IF('For State Reps'!V86="","",'For State Reps'!V86)</f>
        <v/>
      </c>
      <c r="AC86" s="43" t="str">
        <f>IF('For State Reps'!W86="","",'For State Reps'!W86)</f>
        <v/>
      </c>
      <c r="AD86" s="44"/>
      <c r="AE86" s="43"/>
      <c r="AF86" s="44" t="s">
        <v>754</v>
      </c>
      <c r="AG86" s="43" t="str">
        <f>IF('For State Reps'!Y86="","",'For State Reps'!Y86)</f>
        <v/>
      </c>
      <c r="AH86" s="43" t="str">
        <f>IF('For State Reps'!Z86="","",'For State Reps'!Z86)</f>
        <v/>
      </c>
      <c r="AI86" s="44" t="s">
        <v>755</v>
      </c>
      <c r="AJ86" s="43" t="str">
        <f>IF('For State Reps'!AA86="","",'For State Reps'!AA86)</f>
        <v/>
      </c>
      <c r="AK86" s="43" t="str">
        <f>IF('For State Reps'!AB86="","",'For State Reps'!AB86)</f>
        <v/>
      </c>
    </row>
    <row r="87" spans="1:37" ht="16.350000000000001" customHeight="1" x14ac:dyDescent="0.25">
      <c r="A87" s="408" t="s">
        <v>46</v>
      </c>
      <c r="B87" s="444" t="str">
        <f>IF('For State Reps'!$B87="","",'For State Reps'!$B87)</f>
        <v/>
      </c>
      <c r="C87" s="45" t="s">
        <v>756</v>
      </c>
      <c r="D87" t="str">
        <f>IF('For State Reps'!C87="","",'For State Reps'!C87)</f>
        <v/>
      </c>
      <c r="E87" s="285" t="str">
        <f>IF('For State Reps'!D87="","",'For State Reps'!D87)</f>
        <v/>
      </c>
      <c r="F87" s="45" t="s">
        <v>757</v>
      </c>
      <c r="G87" t="str">
        <f>IF('For State Reps'!E87="","",'For State Reps'!E87)</f>
        <v/>
      </c>
      <c r="H87" t="str">
        <f>IF('For State Reps'!F87="","",'For State Reps'!F87)</f>
        <v/>
      </c>
      <c r="I87" s="45" t="s">
        <v>758</v>
      </c>
      <c r="J87" t="str">
        <f>IF('For State Reps'!G87="","",'For State Reps'!G87)</f>
        <v/>
      </c>
      <c r="K87" t="str">
        <f>IF('For State Reps'!H87="","",'For State Reps'!H87)</f>
        <v/>
      </c>
      <c r="L87" t="str">
        <f>IF('For State Reps'!I87="","",'For State Reps'!I87)</f>
        <v/>
      </c>
      <c r="M87" t="str">
        <f>IF('For State Reps'!J87="","",'For State Reps'!J87)</f>
        <v/>
      </c>
      <c r="N87" s="45" t="s">
        <v>759</v>
      </c>
      <c r="O87" t="str">
        <f>IF('For State Reps'!K87="","",'For State Reps'!K87)</f>
        <v/>
      </c>
      <c r="P87" t="str">
        <f>IF('For State Reps'!L87="","",'For State Reps'!L87)</f>
        <v/>
      </c>
      <c r="Q87" t="str">
        <f>IF('For State Reps'!M87="","",'For State Reps'!M87)</f>
        <v/>
      </c>
      <c r="R87" t="str">
        <f>IF('For State Reps'!N87="","",'For State Reps'!N87)</f>
        <v/>
      </c>
      <c r="S87" s="45" t="s">
        <v>760</v>
      </c>
      <c r="T87" t="str">
        <f>IF('For State Reps'!O87="","",'For State Reps'!O87)</f>
        <v/>
      </c>
      <c r="U87" t="str">
        <f>IF('For State Reps'!P87="","",'For State Reps'!P87)</f>
        <v/>
      </c>
      <c r="V87" t="str">
        <f>IF('For State Reps'!Q87="","",'For State Reps'!Q87)</f>
        <v/>
      </c>
      <c r="W87" t="str">
        <f>IF('For State Reps'!R87="","",'For State Reps'!R87)</f>
        <v/>
      </c>
      <c r="X87" s="45" t="s">
        <v>761</v>
      </c>
      <c r="Y87" t="str">
        <f>IF('For State Reps'!S87="","",'For State Reps'!S87)</f>
        <v/>
      </c>
      <c r="Z87" t="str">
        <f>IF('For State Reps'!T87="","",'For State Reps'!T87)</f>
        <v/>
      </c>
      <c r="AA87" t="str">
        <f>IF('For State Reps'!U87="","",'For State Reps'!U87)</f>
        <v/>
      </c>
      <c r="AB87" t="str">
        <f>IF('For State Reps'!V87="","",'For State Reps'!V87)</f>
        <v/>
      </c>
      <c r="AC87" t="str">
        <f>IF('For State Reps'!W87="","",'For State Reps'!W87)</f>
        <v/>
      </c>
      <c r="AD87" s="45" t="s">
        <v>762</v>
      </c>
      <c r="AE87" t="str">
        <f>IF('For State Reps'!X87="","",'For State Reps'!X87)</f>
        <v/>
      </c>
      <c r="AF87" s="45" t="s">
        <v>763</v>
      </c>
      <c r="AG87" t="str">
        <f>IF('For State Reps'!Y87="","",'For State Reps'!Y87)</f>
        <v/>
      </c>
      <c r="AH87" t="str">
        <f>IF('For State Reps'!Z87="","",'For State Reps'!Z87)</f>
        <v/>
      </c>
      <c r="AI87" s="45" t="s">
        <v>764</v>
      </c>
      <c r="AJ87" t="str">
        <f>IF('For State Reps'!AA87="","",'For State Reps'!AA87)</f>
        <v/>
      </c>
      <c r="AK87" t="str">
        <f>IF('For State Reps'!AB87="","",'For State Reps'!AB87)</f>
        <v/>
      </c>
    </row>
    <row r="88" spans="1:37" ht="16.350000000000001" customHeight="1" x14ac:dyDescent="0.25">
      <c r="A88" s="409"/>
      <c r="B88" s="445"/>
      <c r="C88" s="45" t="s">
        <v>765</v>
      </c>
      <c r="D88" t="str">
        <f>IF('For State Reps'!C88="","",'For State Reps'!C88)</f>
        <v/>
      </c>
      <c r="E88" s="285" t="str">
        <f>IF('For State Reps'!D88="","",'For State Reps'!D88)</f>
        <v/>
      </c>
      <c r="F88" s="45" t="s">
        <v>766</v>
      </c>
      <c r="G88" t="str">
        <f>IF('For State Reps'!E88="","",'For State Reps'!E88)</f>
        <v/>
      </c>
      <c r="H88" t="str">
        <f>IF('For State Reps'!F88="","",'For State Reps'!F88)</f>
        <v/>
      </c>
      <c r="I88" s="45" t="s">
        <v>767</v>
      </c>
      <c r="J88" t="str">
        <f>IF('For State Reps'!G88="","",'For State Reps'!G88)</f>
        <v/>
      </c>
      <c r="K88" t="str">
        <f>IF('For State Reps'!H88="","",'For State Reps'!H88)</f>
        <v/>
      </c>
      <c r="L88" t="str">
        <f>IF('For State Reps'!I88="","",'For State Reps'!I88)</f>
        <v/>
      </c>
      <c r="M88" t="str">
        <f>IF('For State Reps'!J88="","",'For State Reps'!J88)</f>
        <v/>
      </c>
      <c r="N88" s="45" t="s">
        <v>768</v>
      </c>
      <c r="O88" t="str">
        <f>IF('For State Reps'!K88="","",'For State Reps'!K88)</f>
        <v/>
      </c>
      <c r="P88" t="str">
        <f>IF('For State Reps'!L88="","",'For State Reps'!L88)</f>
        <v/>
      </c>
      <c r="Q88" t="str">
        <f>IF('For State Reps'!M88="","",'For State Reps'!M88)</f>
        <v/>
      </c>
      <c r="R88" t="str">
        <f>IF('For State Reps'!N88="","",'For State Reps'!N88)</f>
        <v/>
      </c>
      <c r="S88" s="45" t="s">
        <v>769</v>
      </c>
      <c r="T88" t="str">
        <f>IF('For State Reps'!O88="","",'For State Reps'!O88)</f>
        <v/>
      </c>
      <c r="U88" t="str">
        <f>IF('For State Reps'!P88="","",'For State Reps'!P88)</f>
        <v/>
      </c>
      <c r="V88" t="str">
        <f>IF('For State Reps'!Q88="","",'For State Reps'!Q88)</f>
        <v/>
      </c>
      <c r="W88" t="str">
        <f>IF('For State Reps'!R88="","",'For State Reps'!R88)</f>
        <v/>
      </c>
      <c r="X88" s="45" t="s">
        <v>770</v>
      </c>
      <c r="Y88" t="str">
        <f>IF('For State Reps'!S88="","",'For State Reps'!S88)</f>
        <v/>
      </c>
      <c r="Z88" t="str">
        <f>IF('For State Reps'!T88="","",'For State Reps'!T88)</f>
        <v/>
      </c>
      <c r="AA88" t="str">
        <f>IF('For State Reps'!U88="","",'For State Reps'!U88)</f>
        <v/>
      </c>
      <c r="AB88" t="str">
        <f>IF('For State Reps'!V88="","",'For State Reps'!V88)</f>
        <v/>
      </c>
      <c r="AC88" t="str">
        <f>IF('For State Reps'!W88="","",'For State Reps'!W88)</f>
        <v/>
      </c>
      <c r="AD88" s="45"/>
      <c r="AF88" s="45" t="s">
        <v>771</v>
      </c>
      <c r="AG88" t="str">
        <f>IF('For State Reps'!Y88="","",'For State Reps'!Y88)</f>
        <v/>
      </c>
      <c r="AH88" t="str">
        <f>IF('For State Reps'!Z88="","",'For State Reps'!Z88)</f>
        <v/>
      </c>
      <c r="AI88" s="45" t="s">
        <v>772</v>
      </c>
      <c r="AJ88" t="str">
        <f>IF('For State Reps'!AA88="","",'For State Reps'!AA88)</f>
        <v/>
      </c>
      <c r="AK88" t="str">
        <f>IF('For State Reps'!AB88="","",'For State Reps'!AB88)</f>
        <v/>
      </c>
    </row>
    <row r="89" spans="1:37" ht="16.350000000000001" customHeight="1" x14ac:dyDescent="0.25">
      <c r="A89" s="409"/>
      <c r="B89" s="445"/>
      <c r="C89" s="45" t="s">
        <v>773</v>
      </c>
      <c r="D89" t="str">
        <f>IF('For State Reps'!C89="","",'For State Reps'!C89)</f>
        <v/>
      </c>
      <c r="E89" s="285" t="str">
        <f>IF('For State Reps'!D89="","",'For State Reps'!D89)</f>
        <v/>
      </c>
      <c r="F89" s="45" t="s">
        <v>774</v>
      </c>
      <c r="G89" t="str">
        <f>IF('For State Reps'!E89="","",'For State Reps'!E89)</f>
        <v/>
      </c>
      <c r="H89" t="str">
        <f>IF('For State Reps'!F89="","",'For State Reps'!F89)</f>
        <v/>
      </c>
      <c r="I89" s="45" t="s">
        <v>775</v>
      </c>
      <c r="J89" t="str">
        <f>IF('For State Reps'!G89="","",'For State Reps'!G89)</f>
        <v/>
      </c>
      <c r="K89" t="str">
        <f>IF('For State Reps'!H89="","",'For State Reps'!H89)</f>
        <v/>
      </c>
      <c r="L89" t="str">
        <f>IF('For State Reps'!I89="","",'For State Reps'!I89)</f>
        <v/>
      </c>
      <c r="M89" t="str">
        <f>IF('For State Reps'!J89="","",'For State Reps'!J89)</f>
        <v/>
      </c>
      <c r="N89" s="45" t="s">
        <v>776</v>
      </c>
      <c r="O89" t="str">
        <f>IF('For State Reps'!K89="","",'For State Reps'!K89)</f>
        <v/>
      </c>
      <c r="P89" t="str">
        <f>IF('For State Reps'!L89="","",'For State Reps'!L89)</f>
        <v/>
      </c>
      <c r="Q89" t="str">
        <f>IF('For State Reps'!M89="","",'For State Reps'!M89)</f>
        <v/>
      </c>
      <c r="R89" t="str">
        <f>IF('For State Reps'!N89="","",'For State Reps'!N89)</f>
        <v/>
      </c>
      <c r="S89" s="45" t="s">
        <v>777</v>
      </c>
      <c r="T89" t="str">
        <f>IF('For State Reps'!O89="","",'For State Reps'!O89)</f>
        <v/>
      </c>
      <c r="U89" t="str">
        <f>IF('For State Reps'!P89="","",'For State Reps'!P89)</f>
        <v/>
      </c>
      <c r="V89" t="str">
        <f>IF('For State Reps'!Q89="","",'For State Reps'!Q89)</f>
        <v/>
      </c>
      <c r="W89" t="str">
        <f>IF('For State Reps'!R89="","",'For State Reps'!R89)</f>
        <v/>
      </c>
      <c r="X89" s="45" t="s">
        <v>778</v>
      </c>
      <c r="Y89" t="str">
        <f>IF('For State Reps'!S89="","",'For State Reps'!S89)</f>
        <v/>
      </c>
      <c r="Z89" t="str">
        <f>IF('For State Reps'!T89="","",'For State Reps'!T89)</f>
        <v/>
      </c>
      <c r="AA89" t="str">
        <f>IF('For State Reps'!U89="","",'For State Reps'!U89)</f>
        <v/>
      </c>
      <c r="AB89" t="str">
        <f>IF('For State Reps'!V89="","",'For State Reps'!V89)</f>
        <v/>
      </c>
      <c r="AC89" t="str">
        <f>IF('For State Reps'!W89="","",'For State Reps'!W89)</f>
        <v/>
      </c>
      <c r="AD89" s="45"/>
      <c r="AF89" s="45" t="s">
        <v>779</v>
      </c>
      <c r="AG89" t="str">
        <f>IF('For State Reps'!Y89="","",'For State Reps'!Y89)</f>
        <v/>
      </c>
      <c r="AH89" t="str">
        <f>IF('For State Reps'!Z89="","",'For State Reps'!Z89)</f>
        <v/>
      </c>
      <c r="AI89" s="45" t="s">
        <v>780</v>
      </c>
      <c r="AJ89" t="str">
        <f>IF('For State Reps'!AA89="","",'For State Reps'!AA89)</f>
        <v/>
      </c>
      <c r="AK89" t="str">
        <f>IF('For State Reps'!AB89="","",'For State Reps'!AB89)</f>
        <v/>
      </c>
    </row>
    <row r="90" spans="1:37" ht="16.350000000000001" customHeight="1" thickBot="1" x14ac:dyDescent="0.3">
      <c r="A90" s="410"/>
      <c r="B90" s="446"/>
      <c r="C90" s="44" t="s">
        <v>781</v>
      </c>
      <c r="D90" s="43" t="str">
        <f>IF('For State Reps'!C90="","",'For State Reps'!C90)</f>
        <v/>
      </c>
      <c r="E90" s="286" t="str">
        <f>IF('For State Reps'!D90="","",'For State Reps'!D90)</f>
        <v/>
      </c>
      <c r="F90" s="44" t="s">
        <v>782</v>
      </c>
      <c r="G90" s="43" t="str">
        <f>IF('For State Reps'!E90="","",'For State Reps'!E90)</f>
        <v/>
      </c>
      <c r="H90" s="43" t="str">
        <f>IF('For State Reps'!F90="","",'For State Reps'!F90)</f>
        <v/>
      </c>
      <c r="I90" s="44" t="s">
        <v>783</v>
      </c>
      <c r="J90" s="43" t="str">
        <f>IF('For State Reps'!G90="","",'For State Reps'!G90)</f>
        <v/>
      </c>
      <c r="K90" s="43" t="str">
        <f>IF('For State Reps'!H90="","",'For State Reps'!H90)</f>
        <v/>
      </c>
      <c r="L90" s="43" t="str">
        <f>IF('For State Reps'!I90="","",'For State Reps'!I90)</f>
        <v/>
      </c>
      <c r="M90" s="43" t="str">
        <f>IF('For State Reps'!J90="","",'For State Reps'!J90)</f>
        <v/>
      </c>
      <c r="N90" s="44" t="s">
        <v>784</v>
      </c>
      <c r="O90" s="43" t="str">
        <f>IF('For State Reps'!K90="","",'For State Reps'!K90)</f>
        <v/>
      </c>
      <c r="P90" s="43" t="str">
        <f>IF('For State Reps'!L90="","",'For State Reps'!L90)</f>
        <v/>
      </c>
      <c r="Q90" s="43" t="str">
        <f>IF('For State Reps'!M90="","",'For State Reps'!M90)</f>
        <v/>
      </c>
      <c r="R90" s="43" t="str">
        <f>IF('For State Reps'!N90="","",'For State Reps'!N90)</f>
        <v/>
      </c>
      <c r="S90" s="44" t="s">
        <v>785</v>
      </c>
      <c r="T90" s="43" t="str">
        <f>IF('For State Reps'!O90="","",'For State Reps'!O90)</f>
        <v/>
      </c>
      <c r="U90" s="43" t="str">
        <f>IF('For State Reps'!P90="","",'For State Reps'!P90)</f>
        <v/>
      </c>
      <c r="V90" s="43" t="str">
        <f>IF('For State Reps'!Q90="","",'For State Reps'!Q90)</f>
        <v/>
      </c>
      <c r="W90" s="43" t="str">
        <f>IF('For State Reps'!R90="","",'For State Reps'!R90)</f>
        <v/>
      </c>
      <c r="X90" s="44" t="s">
        <v>786</v>
      </c>
      <c r="Y90" s="43" t="str">
        <f>IF('For State Reps'!S90="","",'For State Reps'!S90)</f>
        <v/>
      </c>
      <c r="Z90" s="43" t="str">
        <f>IF('For State Reps'!T90="","",'For State Reps'!T90)</f>
        <v/>
      </c>
      <c r="AA90" s="43" t="str">
        <f>IF('For State Reps'!U90="","",'For State Reps'!U90)</f>
        <v/>
      </c>
      <c r="AB90" s="43" t="str">
        <f>IF('For State Reps'!V90="","",'For State Reps'!V90)</f>
        <v/>
      </c>
      <c r="AC90" s="43" t="str">
        <f>IF('For State Reps'!W90="","",'For State Reps'!W90)</f>
        <v/>
      </c>
      <c r="AD90" s="44"/>
      <c r="AE90" s="43"/>
      <c r="AF90" s="44" t="s">
        <v>787</v>
      </c>
      <c r="AG90" s="43" t="str">
        <f>IF('For State Reps'!Y90="","",'For State Reps'!Y90)</f>
        <v/>
      </c>
      <c r="AH90" s="43" t="str">
        <f>IF('For State Reps'!Z90="","",'For State Reps'!Z90)</f>
        <v/>
      </c>
      <c r="AI90" s="44" t="s">
        <v>788</v>
      </c>
      <c r="AJ90" s="43" t="str">
        <f>IF('For State Reps'!AA90="","",'For State Reps'!AA90)</f>
        <v/>
      </c>
      <c r="AK90" s="43" t="str">
        <f>IF('For State Reps'!AB90="","",'For State Reps'!AB90)</f>
        <v/>
      </c>
    </row>
    <row r="91" spans="1:37" ht="16.350000000000001" customHeight="1" x14ac:dyDescent="0.25">
      <c r="A91" s="411" t="s">
        <v>47</v>
      </c>
      <c r="B91" s="444" t="str">
        <f>IF('For State Reps'!$B91="","",'For State Reps'!$B91)</f>
        <v/>
      </c>
      <c r="C91" s="45" t="s">
        <v>789</v>
      </c>
      <c r="D91" t="str">
        <f>IF('For State Reps'!C91="","",'For State Reps'!C91)</f>
        <v/>
      </c>
      <c r="E91" s="285" t="str">
        <f>IF('For State Reps'!D91="","",'For State Reps'!D91)</f>
        <v/>
      </c>
      <c r="F91" s="45" t="s">
        <v>790</v>
      </c>
      <c r="G91" t="str">
        <f>IF('For State Reps'!E91="","",'For State Reps'!E91)</f>
        <v/>
      </c>
      <c r="H91" t="str">
        <f>IF('For State Reps'!F91="","",'For State Reps'!F91)</f>
        <v/>
      </c>
      <c r="I91" s="45" t="s">
        <v>791</v>
      </c>
      <c r="J91" t="str">
        <f>IF('For State Reps'!G91="","",'For State Reps'!G91)</f>
        <v/>
      </c>
      <c r="K91" t="str">
        <f>IF('For State Reps'!H91="","",'For State Reps'!H91)</f>
        <v/>
      </c>
      <c r="L91" t="str">
        <f>IF('For State Reps'!I91="","",'For State Reps'!I91)</f>
        <v/>
      </c>
      <c r="M91" t="str">
        <f>IF('For State Reps'!J91="","",'For State Reps'!J91)</f>
        <v/>
      </c>
      <c r="N91" s="45" t="s">
        <v>792</v>
      </c>
      <c r="O91" t="str">
        <f>IF('For State Reps'!K91="","",'For State Reps'!K91)</f>
        <v/>
      </c>
      <c r="P91" t="str">
        <f>IF('For State Reps'!L91="","",'For State Reps'!L91)</f>
        <v/>
      </c>
      <c r="Q91" t="str">
        <f>IF('For State Reps'!M91="","",'For State Reps'!M91)</f>
        <v/>
      </c>
      <c r="R91" t="str">
        <f>IF('For State Reps'!N91="","",'For State Reps'!N91)</f>
        <v/>
      </c>
      <c r="S91" s="45" t="s">
        <v>793</v>
      </c>
      <c r="T91" t="str">
        <f>IF('For State Reps'!O91="","",'For State Reps'!O91)</f>
        <v/>
      </c>
      <c r="U91" t="str">
        <f>IF('For State Reps'!P91="","",'For State Reps'!P91)</f>
        <v/>
      </c>
      <c r="V91" t="str">
        <f>IF('For State Reps'!Q91="","",'For State Reps'!Q91)</f>
        <v/>
      </c>
      <c r="W91" t="str">
        <f>IF('For State Reps'!R91="","",'For State Reps'!R91)</f>
        <v/>
      </c>
      <c r="X91" s="45" t="s">
        <v>794</v>
      </c>
      <c r="Y91" t="str">
        <f>IF('For State Reps'!S91="","",'For State Reps'!S91)</f>
        <v/>
      </c>
      <c r="Z91" t="str">
        <f>IF('For State Reps'!T91="","",'For State Reps'!T91)</f>
        <v/>
      </c>
      <c r="AA91" t="str">
        <f>IF('For State Reps'!U91="","",'For State Reps'!U91)</f>
        <v/>
      </c>
      <c r="AB91" t="str">
        <f>IF('For State Reps'!V91="","",'For State Reps'!V91)</f>
        <v/>
      </c>
      <c r="AC91" t="str">
        <f>IF('For State Reps'!W91="","",'For State Reps'!W91)</f>
        <v/>
      </c>
      <c r="AD91" s="45" t="s">
        <v>795</v>
      </c>
      <c r="AE91" t="str">
        <f>IF('For State Reps'!X91="","",'For State Reps'!X91)</f>
        <v/>
      </c>
      <c r="AF91" s="45" t="s">
        <v>796</v>
      </c>
      <c r="AG91" t="str">
        <f>IF('For State Reps'!Y91="","",'For State Reps'!Y91)</f>
        <v/>
      </c>
      <c r="AH91" t="str">
        <f>IF('For State Reps'!Z91="","",'For State Reps'!Z91)</f>
        <v/>
      </c>
      <c r="AI91" s="45" t="s">
        <v>797</v>
      </c>
      <c r="AJ91" t="str">
        <f>IF('For State Reps'!AA91="","",'For State Reps'!AA91)</f>
        <v/>
      </c>
      <c r="AK91" t="str">
        <f>IF('For State Reps'!AB91="","",'For State Reps'!AB91)</f>
        <v/>
      </c>
    </row>
    <row r="92" spans="1:37" ht="16.350000000000001" customHeight="1" x14ac:dyDescent="0.25">
      <c r="A92" s="412"/>
      <c r="B92" s="445"/>
      <c r="C92" s="45" t="s">
        <v>798</v>
      </c>
      <c r="D92" t="str">
        <f>IF('For State Reps'!C92="","",'For State Reps'!C92)</f>
        <v/>
      </c>
      <c r="E92" s="285" t="str">
        <f>IF('For State Reps'!D92="","",'For State Reps'!D92)</f>
        <v/>
      </c>
      <c r="F92" s="45" t="s">
        <v>799</v>
      </c>
      <c r="G92" t="str">
        <f>IF('For State Reps'!E92="","",'For State Reps'!E92)</f>
        <v/>
      </c>
      <c r="H92" t="str">
        <f>IF('For State Reps'!F92="","",'For State Reps'!F92)</f>
        <v/>
      </c>
      <c r="I92" s="45" t="s">
        <v>800</v>
      </c>
      <c r="J92" t="str">
        <f>IF('For State Reps'!G92="","",'For State Reps'!G92)</f>
        <v/>
      </c>
      <c r="K92" t="str">
        <f>IF('For State Reps'!H92="","",'For State Reps'!H92)</f>
        <v/>
      </c>
      <c r="L92" t="str">
        <f>IF('For State Reps'!I92="","",'For State Reps'!I92)</f>
        <v/>
      </c>
      <c r="M92" t="str">
        <f>IF('For State Reps'!J92="","",'For State Reps'!J92)</f>
        <v/>
      </c>
      <c r="N92" s="45" t="s">
        <v>801</v>
      </c>
      <c r="O92" t="str">
        <f>IF('For State Reps'!K92="","",'For State Reps'!K92)</f>
        <v/>
      </c>
      <c r="P92" t="str">
        <f>IF('For State Reps'!L92="","",'For State Reps'!L92)</f>
        <v/>
      </c>
      <c r="Q92" t="str">
        <f>IF('For State Reps'!M92="","",'For State Reps'!M92)</f>
        <v/>
      </c>
      <c r="R92" t="str">
        <f>IF('For State Reps'!N92="","",'For State Reps'!N92)</f>
        <v/>
      </c>
      <c r="S92" s="45" t="s">
        <v>802</v>
      </c>
      <c r="T92" t="str">
        <f>IF('For State Reps'!O92="","",'For State Reps'!O92)</f>
        <v/>
      </c>
      <c r="U92" t="str">
        <f>IF('For State Reps'!P92="","",'For State Reps'!P92)</f>
        <v/>
      </c>
      <c r="V92" t="str">
        <f>IF('For State Reps'!Q92="","",'For State Reps'!Q92)</f>
        <v/>
      </c>
      <c r="W92" t="str">
        <f>IF('For State Reps'!R92="","",'For State Reps'!R92)</f>
        <v/>
      </c>
      <c r="X92" s="45" t="s">
        <v>803</v>
      </c>
      <c r="Y92" t="str">
        <f>IF('For State Reps'!S92="","",'For State Reps'!S92)</f>
        <v/>
      </c>
      <c r="Z92" t="str">
        <f>IF('For State Reps'!T92="","",'For State Reps'!T92)</f>
        <v/>
      </c>
      <c r="AA92" t="str">
        <f>IF('For State Reps'!U92="","",'For State Reps'!U92)</f>
        <v/>
      </c>
      <c r="AB92" t="str">
        <f>IF('For State Reps'!V92="","",'For State Reps'!V92)</f>
        <v/>
      </c>
      <c r="AC92" t="str">
        <f>IF('For State Reps'!W92="","",'For State Reps'!W92)</f>
        <v/>
      </c>
      <c r="AD92" s="45"/>
      <c r="AF92" s="45" t="s">
        <v>804</v>
      </c>
      <c r="AG92" t="str">
        <f>IF('For State Reps'!Y92="","",'For State Reps'!Y92)</f>
        <v/>
      </c>
      <c r="AH92" t="str">
        <f>IF('For State Reps'!Z92="","",'For State Reps'!Z92)</f>
        <v/>
      </c>
      <c r="AI92" s="45" t="s">
        <v>805</v>
      </c>
      <c r="AJ92" t="str">
        <f>IF('For State Reps'!AA92="","",'For State Reps'!AA92)</f>
        <v/>
      </c>
      <c r="AK92" t="str">
        <f>IF('For State Reps'!AB92="","",'For State Reps'!AB92)</f>
        <v/>
      </c>
    </row>
    <row r="93" spans="1:37" ht="16.350000000000001" customHeight="1" x14ac:dyDescent="0.25">
      <c r="A93" s="412"/>
      <c r="B93" s="445"/>
      <c r="C93" s="45" t="s">
        <v>806</v>
      </c>
      <c r="D93" t="str">
        <f>IF('For State Reps'!C93="","",'For State Reps'!C93)</f>
        <v/>
      </c>
      <c r="E93" s="285" t="str">
        <f>IF('For State Reps'!D93="","",'For State Reps'!D93)</f>
        <v/>
      </c>
      <c r="F93" s="45" t="s">
        <v>807</v>
      </c>
      <c r="G93" t="str">
        <f>IF('For State Reps'!E93="","",'For State Reps'!E93)</f>
        <v/>
      </c>
      <c r="H93" t="str">
        <f>IF('For State Reps'!F93="","",'For State Reps'!F93)</f>
        <v/>
      </c>
      <c r="I93" s="45" t="s">
        <v>808</v>
      </c>
      <c r="J93" t="str">
        <f>IF('For State Reps'!G93="","",'For State Reps'!G93)</f>
        <v/>
      </c>
      <c r="K93" t="str">
        <f>IF('For State Reps'!H93="","",'For State Reps'!H93)</f>
        <v/>
      </c>
      <c r="L93" t="str">
        <f>IF('For State Reps'!I93="","",'For State Reps'!I93)</f>
        <v/>
      </c>
      <c r="M93" t="str">
        <f>IF('For State Reps'!J93="","",'For State Reps'!J93)</f>
        <v/>
      </c>
      <c r="N93" s="45" t="s">
        <v>809</v>
      </c>
      <c r="O93" t="str">
        <f>IF('For State Reps'!K93="","",'For State Reps'!K93)</f>
        <v/>
      </c>
      <c r="P93" t="str">
        <f>IF('For State Reps'!L93="","",'For State Reps'!L93)</f>
        <v/>
      </c>
      <c r="Q93" t="str">
        <f>IF('For State Reps'!M93="","",'For State Reps'!M93)</f>
        <v/>
      </c>
      <c r="R93" t="str">
        <f>IF('For State Reps'!N93="","",'For State Reps'!N93)</f>
        <v/>
      </c>
      <c r="S93" s="45" t="s">
        <v>810</v>
      </c>
      <c r="T93" t="str">
        <f>IF('For State Reps'!O93="","",'For State Reps'!O93)</f>
        <v/>
      </c>
      <c r="U93" t="str">
        <f>IF('For State Reps'!P93="","",'For State Reps'!P93)</f>
        <v/>
      </c>
      <c r="V93" t="str">
        <f>IF('For State Reps'!Q93="","",'For State Reps'!Q93)</f>
        <v/>
      </c>
      <c r="W93" t="str">
        <f>IF('For State Reps'!R93="","",'For State Reps'!R93)</f>
        <v/>
      </c>
      <c r="X93" s="45" t="s">
        <v>811</v>
      </c>
      <c r="Y93" t="str">
        <f>IF('For State Reps'!S93="","",'For State Reps'!S93)</f>
        <v/>
      </c>
      <c r="Z93" t="str">
        <f>IF('For State Reps'!T93="","",'For State Reps'!T93)</f>
        <v/>
      </c>
      <c r="AA93" t="str">
        <f>IF('For State Reps'!U93="","",'For State Reps'!U93)</f>
        <v/>
      </c>
      <c r="AB93" t="str">
        <f>IF('For State Reps'!V93="","",'For State Reps'!V93)</f>
        <v/>
      </c>
      <c r="AC93" t="str">
        <f>IF('For State Reps'!W93="","",'For State Reps'!W93)</f>
        <v/>
      </c>
      <c r="AD93" s="45"/>
      <c r="AF93" s="45" t="s">
        <v>812</v>
      </c>
      <c r="AG93" t="str">
        <f>IF('For State Reps'!Y93="","",'For State Reps'!Y93)</f>
        <v/>
      </c>
      <c r="AH93" t="str">
        <f>IF('For State Reps'!Z93="","",'For State Reps'!Z93)</f>
        <v/>
      </c>
      <c r="AI93" s="45" t="s">
        <v>813</v>
      </c>
      <c r="AJ93" t="str">
        <f>IF('For State Reps'!AA93="","",'For State Reps'!AA93)</f>
        <v/>
      </c>
      <c r="AK93" t="str">
        <f>IF('For State Reps'!AB93="","",'For State Reps'!AB93)</f>
        <v/>
      </c>
    </row>
    <row r="94" spans="1:37" ht="16.350000000000001" customHeight="1" thickBot="1" x14ac:dyDescent="0.3">
      <c r="A94" s="413"/>
      <c r="B94" s="446"/>
      <c r="C94" s="44" t="s">
        <v>814</v>
      </c>
      <c r="D94" s="43" t="str">
        <f>IF('For State Reps'!C94="","",'For State Reps'!C94)</f>
        <v/>
      </c>
      <c r="E94" s="286" t="str">
        <f>IF('For State Reps'!D94="","",'For State Reps'!D94)</f>
        <v/>
      </c>
      <c r="F94" s="44" t="s">
        <v>815</v>
      </c>
      <c r="G94" s="43" t="str">
        <f>IF('For State Reps'!E94="","",'For State Reps'!E94)</f>
        <v/>
      </c>
      <c r="H94" s="43" t="str">
        <f>IF('For State Reps'!F94="","",'For State Reps'!F94)</f>
        <v/>
      </c>
      <c r="I94" s="44" t="s">
        <v>816</v>
      </c>
      <c r="J94" s="43" t="str">
        <f>IF('For State Reps'!G94="","",'For State Reps'!G94)</f>
        <v/>
      </c>
      <c r="K94" s="43" t="str">
        <f>IF('For State Reps'!H94="","",'For State Reps'!H94)</f>
        <v/>
      </c>
      <c r="L94" s="43" t="str">
        <f>IF('For State Reps'!I94="","",'For State Reps'!I94)</f>
        <v/>
      </c>
      <c r="M94" s="43" t="str">
        <f>IF('For State Reps'!J94="","",'For State Reps'!J94)</f>
        <v/>
      </c>
      <c r="N94" s="44" t="s">
        <v>817</v>
      </c>
      <c r="O94" s="43" t="str">
        <f>IF('For State Reps'!K94="","",'For State Reps'!K94)</f>
        <v/>
      </c>
      <c r="P94" s="43" t="str">
        <f>IF('For State Reps'!L94="","",'For State Reps'!L94)</f>
        <v/>
      </c>
      <c r="Q94" s="43" t="str">
        <f>IF('For State Reps'!M94="","",'For State Reps'!M94)</f>
        <v/>
      </c>
      <c r="R94" s="43" t="str">
        <f>IF('For State Reps'!N94="","",'For State Reps'!N94)</f>
        <v/>
      </c>
      <c r="S94" s="44" t="s">
        <v>818</v>
      </c>
      <c r="T94" s="43" t="str">
        <f>IF('For State Reps'!O94="","",'For State Reps'!O94)</f>
        <v/>
      </c>
      <c r="U94" s="43" t="str">
        <f>IF('For State Reps'!P94="","",'For State Reps'!P94)</f>
        <v/>
      </c>
      <c r="V94" s="43" t="str">
        <f>IF('For State Reps'!Q94="","",'For State Reps'!Q94)</f>
        <v/>
      </c>
      <c r="W94" s="43" t="str">
        <f>IF('For State Reps'!R94="","",'For State Reps'!R94)</f>
        <v/>
      </c>
      <c r="X94" s="44" t="s">
        <v>819</v>
      </c>
      <c r="Y94" s="43" t="str">
        <f>IF('For State Reps'!S94="","",'For State Reps'!S94)</f>
        <v/>
      </c>
      <c r="Z94" s="43" t="str">
        <f>IF('For State Reps'!T94="","",'For State Reps'!T94)</f>
        <v/>
      </c>
      <c r="AA94" s="43" t="str">
        <f>IF('For State Reps'!U94="","",'For State Reps'!U94)</f>
        <v/>
      </c>
      <c r="AB94" s="43" t="str">
        <f>IF('For State Reps'!V94="","",'For State Reps'!V94)</f>
        <v/>
      </c>
      <c r="AC94" s="43" t="str">
        <f>IF('For State Reps'!W94="","",'For State Reps'!W94)</f>
        <v/>
      </c>
      <c r="AD94" s="44"/>
      <c r="AE94" s="43"/>
      <c r="AF94" s="44" t="s">
        <v>820</v>
      </c>
      <c r="AG94" s="43" t="str">
        <f>IF('For State Reps'!Y94="","",'For State Reps'!Y94)</f>
        <v/>
      </c>
      <c r="AH94" s="43" t="str">
        <f>IF('For State Reps'!Z94="","",'For State Reps'!Z94)</f>
        <v/>
      </c>
      <c r="AI94" s="44" t="s">
        <v>821</v>
      </c>
      <c r="AJ94" s="43" t="str">
        <f>IF('For State Reps'!AA94="","",'For State Reps'!AA94)</f>
        <v/>
      </c>
      <c r="AK94" s="43" t="str">
        <f>IF('For State Reps'!AB94="","",'For State Reps'!AB94)</f>
        <v/>
      </c>
    </row>
    <row r="95" spans="1:37" ht="16.350000000000001" customHeight="1" x14ac:dyDescent="0.25">
      <c r="A95" s="402" t="s">
        <v>48</v>
      </c>
      <c r="B95" s="444" t="str">
        <f>IF('For State Reps'!$B95="","",'For State Reps'!$B95)</f>
        <v/>
      </c>
      <c r="C95" s="45" t="s">
        <v>822</v>
      </c>
      <c r="D95" t="str">
        <f>IF('For State Reps'!C95="","",'For State Reps'!C95)</f>
        <v/>
      </c>
      <c r="E95" s="285" t="str">
        <f>IF('For State Reps'!D95="","",'For State Reps'!D95)</f>
        <v/>
      </c>
      <c r="F95" s="45" t="s">
        <v>823</v>
      </c>
      <c r="G95" t="str">
        <f>IF('For State Reps'!E95="","",'For State Reps'!E95)</f>
        <v/>
      </c>
      <c r="H95" t="str">
        <f>IF('For State Reps'!F95="","",'For State Reps'!F95)</f>
        <v/>
      </c>
      <c r="I95" s="45" t="s">
        <v>824</v>
      </c>
      <c r="J95" t="str">
        <f>IF('For State Reps'!G95="","",'For State Reps'!G95)</f>
        <v/>
      </c>
      <c r="K95" t="str">
        <f>IF('For State Reps'!H95="","",'For State Reps'!H95)</f>
        <v/>
      </c>
      <c r="L95" t="str">
        <f>IF('For State Reps'!I95="","",'For State Reps'!I95)</f>
        <v/>
      </c>
      <c r="M95" t="str">
        <f>IF('For State Reps'!J95="","",'For State Reps'!J95)</f>
        <v/>
      </c>
      <c r="N95" s="45" t="s">
        <v>825</v>
      </c>
      <c r="O95" t="str">
        <f>IF('For State Reps'!K95="","",'For State Reps'!K95)</f>
        <v/>
      </c>
      <c r="P95" t="str">
        <f>IF('For State Reps'!L95="","",'For State Reps'!L95)</f>
        <v/>
      </c>
      <c r="Q95" t="str">
        <f>IF('For State Reps'!M95="","",'For State Reps'!M95)</f>
        <v/>
      </c>
      <c r="R95" t="str">
        <f>IF('For State Reps'!N95="","",'For State Reps'!N95)</f>
        <v/>
      </c>
      <c r="S95" s="45" t="s">
        <v>826</v>
      </c>
      <c r="T95" t="str">
        <f>IF('For State Reps'!O95="","",'For State Reps'!O95)</f>
        <v/>
      </c>
      <c r="U95" t="str">
        <f>IF('For State Reps'!P95="","",'For State Reps'!P95)</f>
        <v/>
      </c>
      <c r="V95" t="str">
        <f>IF('For State Reps'!Q95="","",'For State Reps'!Q95)</f>
        <v/>
      </c>
      <c r="W95" t="str">
        <f>IF('For State Reps'!R95="","",'For State Reps'!R95)</f>
        <v/>
      </c>
      <c r="X95" s="45" t="s">
        <v>827</v>
      </c>
      <c r="Y95" t="str">
        <f>IF('For State Reps'!S95="","",'For State Reps'!S95)</f>
        <v/>
      </c>
      <c r="Z95" t="str">
        <f>IF('For State Reps'!T95="","",'For State Reps'!T95)</f>
        <v/>
      </c>
      <c r="AA95" t="str">
        <f>IF('For State Reps'!U95="","",'For State Reps'!U95)</f>
        <v/>
      </c>
      <c r="AB95" t="str">
        <f>IF('For State Reps'!V95="","",'For State Reps'!V95)</f>
        <v/>
      </c>
      <c r="AC95" t="str">
        <f>IF('For State Reps'!W95="","",'For State Reps'!W95)</f>
        <v/>
      </c>
      <c r="AD95" s="45" t="s">
        <v>828</v>
      </c>
      <c r="AE95" t="str">
        <f>IF('For State Reps'!X95="","",'For State Reps'!X95)</f>
        <v/>
      </c>
      <c r="AF95" s="45" t="s">
        <v>829</v>
      </c>
      <c r="AG95" t="str">
        <f>IF('For State Reps'!Y95="","",'For State Reps'!Y95)</f>
        <v/>
      </c>
      <c r="AH95" t="str">
        <f>IF('For State Reps'!Z95="","",'For State Reps'!Z95)</f>
        <v/>
      </c>
      <c r="AI95" s="45" t="s">
        <v>830</v>
      </c>
      <c r="AJ95" t="str">
        <f>IF('For State Reps'!AA95="","",'For State Reps'!AA95)</f>
        <v/>
      </c>
      <c r="AK95" t="str">
        <f>IF('For State Reps'!AB95="","",'For State Reps'!AB95)</f>
        <v/>
      </c>
    </row>
    <row r="96" spans="1:37" ht="16.350000000000001" customHeight="1" x14ac:dyDescent="0.25">
      <c r="A96" s="403"/>
      <c r="B96" s="445"/>
      <c r="C96" s="45" t="s">
        <v>831</v>
      </c>
      <c r="D96" t="str">
        <f>IF('For State Reps'!C96="","",'For State Reps'!C96)</f>
        <v/>
      </c>
      <c r="E96" s="285" t="str">
        <f>IF('For State Reps'!D96="","",'For State Reps'!D96)</f>
        <v/>
      </c>
      <c r="F96" s="45" t="s">
        <v>832</v>
      </c>
      <c r="G96" t="str">
        <f>IF('For State Reps'!E96="","",'For State Reps'!E96)</f>
        <v/>
      </c>
      <c r="H96" t="str">
        <f>IF('For State Reps'!F96="","",'For State Reps'!F96)</f>
        <v/>
      </c>
      <c r="I96" s="45" t="s">
        <v>833</v>
      </c>
      <c r="J96" t="str">
        <f>IF('For State Reps'!G96="","",'For State Reps'!G96)</f>
        <v/>
      </c>
      <c r="K96" t="str">
        <f>IF('For State Reps'!H96="","",'For State Reps'!H96)</f>
        <v/>
      </c>
      <c r="L96" t="str">
        <f>IF('For State Reps'!I96="","",'For State Reps'!I96)</f>
        <v/>
      </c>
      <c r="M96" t="str">
        <f>IF('For State Reps'!J96="","",'For State Reps'!J96)</f>
        <v/>
      </c>
      <c r="N96" s="45" t="s">
        <v>834</v>
      </c>
      <c r="O96" t="str">
        <f>IF('For State Reps'!K96="","",'For State Reps'!K96)</f>
        <v/>
      </c>
      <c r="P96" t="str">
        <f>IF('For State Reps'!L96="","",'For State Reps'!L96)</f>
        <v/>
      </c>
      <c r="Q96" t="str">
        <f>IF('For State Reps'!M96="","",'For State Reps'!M96)</f>
        <v/>
      </c>
      <c r="R96" t="str">
        <f>IF('For State Reps'!N96="","",'For State Reps'!N96)</f>
        <v/>
      </c>
      <c r="S96" s="45" t="s">
        <v>835</v>
      </c>
      <c r="T96" t="str">
        <f>IF('For State Reps'!O96="","",'For State Reps'!O96)</f>
        <v/>
      </c>
      <c r="U96" t="str">
        <f>IF('For State Reps'!P96="","",'For State Reps'!P96)</f>
        <v/>
      </c>
      <c r="V96" t="str">
        <f>IF('For State Reps'!Q96="","",'For State Reps'!Q96)</f>
        <v/>
      </c>
      <c r="W96" t="str">
        <f>IF('For State Reps'!R96="","",'For State Reps'!R96)</f>
        <v/>
      </c>
      <c r="X96" s="45" t="s">
        <v>836</v>
      </c>
      <c r="Y96" t="str">
        <f>IF('For State Reps'!S96="","",'For State Reps'!S96)</f>
        <v/>
      </c>
      <c r="Z96" t="str">
        <f>IF('For State Reps'!T96="","",'For State Reps'!T96)</f>
        <v/>
      </c>
      <c r="AA96" t="str">
        <f>IF('For State Reps'!U96="","",'For State Reps'!U96)</f>
        <v/>
      </c>
      <c r="AB96" t="str">
        <f>IF('For State Reps'!V96="","",'For State Reps'!V96)</f>
        <v/>
      </c>
      <c r="AC96" t="str">
        <f>IF('For State Reps'!W96="","",'For State Reps'!W96)</f>
        <v/>
      </c>
      <c r="AD96" s="45"/>
      <c r="AF96" s="45" t="s">
        <v>837</v>
      </c>
      <c r="AG96" t="str">
        <f>IF('For State Reps'!Y96="","",'For State Reps'!Y96)</f>
        <v/>
      </c>
      <c r="AH96" t="str">
        <f>IF('For State Reps'!Z96="","",'For State Reps'!Z96)</f>
        <v/>
      </c>
      <c r="AI96" s="45" t="s">
        <v>838</v>
      </c>
      <c r="AJ96" t="str">
        <f>IF('For State Reps'!AA96="","",'For State Reps'!AA96)</f>
        <v/>
      </c>
      <c r="AK96" t="str">
        <f>IF('For State Reps'!AB96="","",'For State Reps'!AB96)</f>
        <v/>
      </c>
    </row>
    <row r="97" spans="1:37" ht="16.350000000000001" customHeight="1" x14ac:dyDescent="0.25">
      <c r="A97" s="403"/>
      <c r="B97" s="445"/>
      <c r="C97" s="45" t="s">
        <v>839</v>
      </c>
      <c r="D97" t="str">
        <f>IF('For State Reps'!C97="","",'For State Reps'!C97)</f>
        <v/>
      </c>
      <c r="E97" s="285" t="str">
        <f>IF('For State Reps'!D97="","",'For State Reps'!D97)</f>
        <v/>
      </c>
      <c r="F97" s="45" t="s">
        <v>840</v>
      </c>
      <c r="G97" t="str">
        <f>IF('For State Reps'!E97="","",'For State Reps'!E97)</f>
        <v/>
      </c>
      <c r="H97" t="str">
        <f>IF('For State Reps'!F97="","",'For State Reps'!F97)</f>
        <v/>
      </c>
      <c r="I97" s="45" t="s">
        <v>841</v>
      </c>
      <c r="J97" t="str">
        <f>IF('For State Reps'!G97="","",'For State Reps'!G97)</f>
        <v/>
      </c>
      <c r="K97" t="str">
        <f>IF('For State Reps'!H97="","",'For State Reps'!H97)</f>
        <v/>
      </c>
      <c r="L97" t="str">
        <f>IF('For State Reps'!I97="","",'For State Reps'!I97)</f>
        <v/>
      </c>
      <c r="M97" t="str">
        <f>IF('For State Reps'!J97="","",'For State Reps'!J97)</f>
        <v/>
      </c>
      <c r="N97" s="45" t="s">
        <v>842</v>
      </c>
      <c r="O97" t="str">
        <f>IF('For State Reps'!K97="","",'For State Reps'!K97)</f>
        <v/>
      </c>
      <c r="P97" t="str">
        <f>IF('For State Reps'!L97="","",'For State Reps'!L97)</f>
        <v/>
      </c>
      <c r="Q97" t="str">
        <f>IF('For State Reps'!M97="","",'For State Reps'!M97)</f>
        <v/>
      </c>
      <c r="R97" t="str">
        <f>IF('For State Reps'!N97="","",'For State Reps'!N97)</f>
        <v/>
      </c>
      <c r="S97" s="45" t="s">
        <v>843</v>
      </c>
      <c r="T97" t="str">
        <f>IF('For State Reps'!O97="","",'For State Reps'!O97)</f>
        <v/>
      </c>
      <c r="U97" t="str">
        <f>IF('For State Reps'!P97="","",'For State Reps'!P97)</f>
        <v/>
      </c>
      <c r="V97" t="str">
        <f>IF('For State Reps'!Q97="","",'For State Reps'!Q97)</f>
        <v/>
      </c>
      <c r="W97" t="str">
        <f>IF('For State Reps'!R97="","",'For State Reps'!R97)</f>
        <v/>
      </c>
      <c r="X97" s="45" t="s">
        <v>844</v>
      </c>
      <c r="Y97" t="str">
        <f>IF('For State Reps'!S97="","",'For State Reps'!S97)</f>
        <v/>
      </c>
      <c r="Z97" t="str">
        <f>IF('For State Reps'!T97="","",'For State Reps'!T97)</f>
        <v/>
      </c>
      <c r="AA97" t="str">
        <f>IF('For State Reps'!U97="","",'For State Reps'!U97)</f>
        <v/>
      </c>
      <c r="AB97" t="str">
        <f>IF('For State Reps'!V97="","",'For State Reps'!V97)</f>
        <v/>
      </c>
      <c r="AC97" t="str">
        <f>IF('For State Reps'!W97="","",'For State Reps'!W97)</f>
        <v/>
      </c>
      <c r="AD97" s="45"/>
      <c r="AF97" s="45" t="s">
        <v>845</v>
      </c>
      <c r="AG97" t="str">
        <f>IF('For State Reps'!Y97="","",'For State Reps'!Y97)</f>
        <v/>
      </c>
      <c r="AH97" t="str">
        <f>IF('For State Reps'!Z97="","",'For State Reps'!Z97)</f>
        <v/>
      </c>
      <c r="AI97" s="45" t="s">
        <v>846</v>
      </c>
      <c r="AJ97" t="str">
        <f>IF('For State Reps'!AA97="","",'For State Reps'!AA97)</f>
        <v/>
      </c>
      <c r="AK97" t="str">
        <f>IF('For State Reps'!AB97="","",'For State Reps'!AB97)</f>
        <v/>
      </c>
    </row>
    <row r="98" spans="1:37" ht="16.350000000000001" customHeight="1" thickBot="1" x14ac:dyDescent="0.3">
      <c r="A98" s="404"/>
      <c r="B98" s="446"/>
      <c r="C98" s="44" t="s">
        <v>847</v>
      </c>
      <c r="D98" s="43" t="str">
        <f>IF('For State Reps'!C98="","",'For State Reps'!C98)</f>
        <v/>
      </c>
      <c r="E98" s="286" t="str">
        <f>IF('For State Reps'!D98="","",'For State Reps'!D98)</f>
        <v/>
      </c>
      <c r="F98" s="44" t="s">
        <v>848</v>
      </c>
      <c r="G98" s="43" t="str">
        <f>IF('For State Reps'!E98="","",'For State Reps'!E98)</f>
        <v/>
      </c>
      <c r="H98" s="43" t="str">
        <f>IF('For State Reps'!F98="","",'For State Reps'!F98)</f>
        <v/>
      </c>
      <c r="I98" s="44" t="s">
        <v>849</v>
      </c>
      <c r="J98" s="43" t="str">
        <f>IF('For State Reps'!G98="","",'For State Reps'!G98)</f>
        <v/>
      </c>
      <c r="K98" s="43" t="str">
        <f>IF('For State Reps'!H98="","",'For State Reps'!H98)</f>
        <v/>
      </c>
      <c r="L98" s="43" t="str">
        <f>IF('For State Reps'!I98="","",'For State Reps'!I98)</f>
        <v/>
      </c>
      <c r="M98" s="43" t="str">
        <f>IF('For State Reps'!J98="","",'For State Reps'!J98)</f>
        <v/>
      </c>
      <c r="N98" s="44" t="s">
        <v>850</v>
      </c>
      <c r="O98" s="43" t="str">
        <f>IF('For State Reps'!K98="","",'For State Reps'!K98)</f>
        <v/>
      </c>
      <c r="P98" s="43" t="str">
        <f>IF('For State Reps'!L98="","",'For State Reps'!L98)</f>
        <v/>
      </c>
      <c r="Q98" s="43" t="str">
        <f>IF('For State Reps'!M98="","",'For State Reps'!M98)</f>
        <v/>
      </c>
      <c r="R98" s="43" t="str">
        <f>IF('For State Reps'!N98="","",'For State Reps'!N98)</f>
        <v/>
      </c>
      <c r="S98" s="44" t="s">
        <v>851</v>
      </c>
      <c r="T98" s="43" t="str">
        <f>IF('For State Reps'!O98="","",'For State Reps'!O98)</f>
        <v/>
      </c>
      <c r="U98" s="43" t="str">
        <f>IF('For State Reps'!P98="","",'For State Reps'!P98)</f>
        <v/>
      </c>
      <c r="V98" s="43" t="str">
        <f>IF('For State Reps'!Q98="","",'For State Reps'!Q98)</f>
        <v/>
      </c>
      <c r="W98" s="43" t="str">
        <f>IF('For State Reps'!R98="","",'For State Reps'!R98)</f>
        <v/>
      </c>
      <c r="X98" s="44" t="s">
        <v>852</v>
      </c>
      <c r="Y98" s="43" t="str">
        <f>IF('For State Reps'!S98="","",'For State Reps'!S98)</f>
        <v/>
      </c>
      <c r="Z98" s="43" t="str">
        <f>IF('For State Reps'!T98="","",'For State Reps'!T98)</f>
        <v/>
      </c>
      <c r="AA98" s="43" t="str">
        <f>IF('For State Reps'!U98="","",'For State Reps'!U98)</f>
        <v/>
      </c>
      <c r="AB98" s="43" t="str">
        <f>IF('For State Reps'!V98="","",'For State Reps'!V98)</f>
        <v/>
      </c>
      <c r="AC98" s="43" t="str">
        <f>IF('For State Reps'!W98="","",'For State Reps'!W98)</f>
        <v/>
      </c>
      <c r="AD98" s="44"/>
      <c r="AE98" s="43"/>
      <c r="AF98" s="44" t="s">
        <v>853</v>
      </c>
      <c r="AG98" s="43" t="str">
        <f>IF('For State Reps'!Y98="","",'For State Reps'!Y98)</f>
        <v/>
      </c>
      <c r="AH98" s="43" t="str">
        <f>IF('For State Reps'!Z98="","",'For State Reps'!Z98)</f>
        <v/>
      </c>
      <c r="AI98" s="44" t="s">
        <v>854</v>
      </c>
      <c r="AJ98" s="43" t="str">
        <f>IF('For State Reps'!AA98="","",'For State Reps'!AA98)</f>
        <v/>
      </c>
      <c r="AK98" s="43" t="str">
        <f>IF('For State Reps'!AB98="","",'For State Reps'!AB98)</f>
        <v/>
      </c>
    </row>
    <row r="99" spans="1:37" ht="16.350000000000001" customHeight="1" x14ac:dyDescent="0.25">
      <c r="A99" s="414" t="s">
        <v>49</v>
      </c>
      <c r="B99" s="444" t="str">
        <f>IF('For State Reps'!$B99="","",'For State Reps'!$B99)</f>
        <v/>
      </c>
      <c r="C99" s="284" t="s">
        <v>855</v>
      </c>
      <c r="D99" t="str">
        <f>IF('For State Reps'!C99="","",'For State Reps'!C99)</f>
        <v/>
      </c>
      <c r="E99" s="285" t="str">
        <f>IF('For State Reps'!D99="","",'For State Reps'!D99)</f>
        <v/>
      </c>
      <c r="F99" s="45" t="s">
        <v>856</v>
      </c>
      <c r="G99" t="str">
        <f>IF('For State Reps'!E99="","",'For State Reps'!E99)</f>
        <v/>
      </c>
      <c r="H99" t="str">
        <f>IF('For State Reps'!F99="","",'For State Reps'!F99)</f>
        <v/>
      </c>
      <c r="I99" s="45" t="s">
        <v>857</v>
      </c>
      <c r="J99" t="str">
        <f>IF('For State Reps'!G99="","",'For State Reps'!G99)</f>
        <v/>
      </c>
      <c r="K99" t="str">
        <f>IF('For State Reps'!H99="","",'For State Reps'!H99)</f>
        <v/>
      </c>
      <c r="L99" t="str">
        <f>IF('For State Reps'!I99="","",'For State Reps'!I99)</f>
        <v/>
      </c>
      <c r="M99" t="str">
        <f>IF('For State Reps'!J99="","",'For State Reps'!J99)</f>
        <v/>
      </c>
      <c r="N99" s="45" t="s">
        <v>858</v>
      </c>
      <c r="O99" t="str">
        <f>IF('For State Reps'!K99="","",'For State Reps'!K99)</f>
        <v/>
      </c>
      <c r="P99" t="str">
        <f>IF('For State Reps'!L99="","",'For State Reps'!L99)</f>
        <v/>
      </c>
      <c r="Q99" t="str">
        <f>IF('For State Reps'!M99="","",'For State Reps'!M99)</f>
        <v/>
      </c>
      <c r="R99" t="str">
        <f>IF('For State Reps'!N99="","",'For State Reps'!N99)</f>
        <v/>
      </c>
      <c r="S99" s="45" t="s">
        <v>859</v>
      </c>
      <c r="T99" t="str">
        <f>IF('For State Reps'!O99="","",'For State Reps'!O99)</f>
        <v/>
      </c>
      <c r="U99" t="str">
        <f>IF('For State Reps'!P99="","",'For State Reps'!P99)</f>
        <v/>
      </c>
      <c r="V99" t="str">
        <f>IF('For State Reps'!Q99="","",'For State Reps'!Q99)</f>
        <v/>
      </c>
      <c r="W99" t="str">
        <f>IF('For State Reps'!R99="","",'For State Reps'!R99)</f>
        <v/>
      </c>
      <c r="X99" s="45" t="s">
        <v>860</v>
      </c>
      <c r="Y99" t="str">
        <f>IF('For State Reps'!S99="","",'For State Reps'!S99)</f>
        <v/>
      </c>
      <c r="Z99" t="str">
        <f>IF('For State Reps'!T99="","",'For State Reps'!T99)</f>
        <v/>
      </c>
      <c r="AA99" t="str">
        <f>IF('For State Reps'!U99="","",'For State Reps'!U99)</f>
        <v/>
      </c>
      <c r="AB99" t="str">
        <f>IF('For State Reps'!V99="","",'For State Reps'!V99)</f>
        <v/>
      </c>
      <c r="AC99" t="str">
        <f>IF('For State Reps'!W99="","",'For State Reps'!W99)</f>
        <v/>
      </c>
      <c r="AD99" s="45" t="s">
        <v>861</v>
      </c>
      <c r="AE99" t="str">
        <f>IF('For State Reps'!X99="","",'For State Reps'!X99)</f>
        <v/>
      </c>
      <c r="AF99" s="45" t="s">
        <v>862</v>
      </c>
      <c r="AG99" t="str">
        <f>IF('For State Reps'!Y99="","",'For State Reps'!Y99)</f>
        <v/>
      </c>
      <c r="AH99" t="str">
        <f>IF('For State Reps'!Z99="","",'For State Reps'!Z99)</f>
        <v/>
      </c>
      <c r="AI99" s="45" t="s">
        <v>863</v>
      </c>
      <c r="AJ99" t="str">
        <f>IF('For State Reps'!AA99="","",'For State Reps'!AA99)</f>
        <v/>
      </c>
      <c r="AK99" t="str">
        <f>IF('For State Reps'!AB99="","",'For State Reps'!AB99)</f>
        <v/>
      </c>
    </row>
    <row r="100" spans="1:37" ht="16.350000000000001" customHeight="1" x14ac:dyDescent="0.25">
      <c r="A100" s="415"/>
      <c r="B100" s="445"/>
      <c r="C100" s="45" t="s">
        <v>864</v>
      </c>
      <c r="D100" t="str">
        <f>IF('For State Reps'!C100="","",'For State Reps'!C100)</f>
        <v/>
      </c>
      <c r="E100" s="285" t="str">
        <f>IF('For State Reps'!D100="","",'For State Reps'!D100)</f>
        <v/>
      </c>
      <c r="F100" s="45" t="s">
        <v>865</v>
      </c>
      <c r="G100" t="str">
        <f>IF('For State Reps'!E100="","",'For State Reps'!E100)</f>
        <v/>
      </c>
      <c r="H100" t="str">
        <f>IF('For State Reps'!F100="","",'For State Reps'!F100)</f>
        <v/>
      </c>
      <c r="I100" s="45" t="s">
        <v>866</v>
      </c>
      <c r="J100" t="str">
        <f>IF('For State Reps'!G100="","",'For State Reps'!G100)</f>
        <v/>
      </c>
      <c r="K100" t="str">
        <f>IF('For State Reps'!H100="","",'For State Reps'!H100)</f>
        <v/>
      </c>
      <c r="L100" t="str">
        <f>IF('For State Reps'!I100="","",'For State Reps'!I100)</f>
        <v/>
      </c>
      <c r="M100" t="str">
        <f>IF('For State Reps'!J100="","",'For State Reps'!J100)</f>
        <v/>
      </c>
      <c r="N100" s="45" t="s">
        <v>867</v>
      </c>
      <c r="O100" t="str">
        <f>IF('For State Reps'!K100="","",'For State Reps'!K100)</f>
        <v/>
      </c>
      <c r="P100" t="str">
        <f>IF('For State Reps'!L100="","",'For State Reps'!L100)</f>
        <v/>
      </c>
      <c r="Q100" t="str">
        <f>IF('For State Reps'!M100="","",'For State Reps'!M100)</f>
        <v/>
      </c>
      <c r="R100" t="str">
        <f>IF('For State Reps'!N100="","",'For State Reps'!N100)</f>
        <v/>
      </c>
      <c r="S100" s="45" t="s">
        <v>868</v>
      </c>
      <c r="T100" t="str">
        <f>IF('For State Reps'!O100="","",'For State Reps'!O100)</f>
        <v/>
      </c>
      <c r="U100" t="str">
        <f>IF('For State Reps'!P100="","",'For State Reps'!P100)</f>
        <v/>
      </c>
      <c r="V100" t="str">
        <f>IF('For State Reps'!Q100="","",'For State Reps'!Q100)</f>
        <v/>
      </c>
      <c r="W100" t="str">
        <f>IF('For State Reps'!R100="","",'For State Reps'!R100)</f>
        <v/>
      </c>
      <c r="X100" s="45" t="s">
        <v>869</v>
      </c>
      <c r="Y100" t="str">
        <f>IF('For State Reps'!S100="","",'For State Reps'!S100)</f>
        <v/>
      </c>
      <c r="Z100" t="str">
        <f>IF('For State Reps'!T100="","",'For State Reps'!T100)</f>
        <v/>
      </c>
      <c r="AA100" t="str">
        <f>IF('For State Reps'!U100="","",'For State Reps'!U100)</f>
        <v/>
      </c>
      <c r="AB100" t="str">
        <f>IF('For State Reps'!V100="","",'For State Reps'!V100)</f>
        <v/>
      </c>
      <c r="AC100" t="str">
        <f>IF('For State Reps'!W100="","",'For State Reps'!W100)</f>
        <v/>
      </c>
      <c r="AD100" s="45"/>
      <c r="AF100" s="45" t="s">
        <v>870</v>
      </c>
      <c r="AG100" t="str">
        <f>IF('For State Reps'!Y100="","",'For State Reps'!Y100)</f>
        <v/>
      </c>
      <c r="AH100" t="str">
        <f>IF('For State Reps'!Z100="","",'For State Reps'!Z100)</f>
        <v/>
      </c>
      <c r="AI100" s="45" t="s">
        <v>871</v>
      </c>
      <c r="AJ100" t="str">
        <f>IF('For State Reps'!AA100="","",'For State Reps'!AA100)</f>
        <v/>
      </c>
      <c r="AK100" t="str">
        <f>IF('For State Reps'!AB100="","",'For State Reps'!AB100)</f>
        <v/>
      </c>
    </row>
    <row r="101" spans="1:37" ht="16.350000000000001" customHeight="1" x14ac:dyDescent="0.25">
      <c r="A101" s="415"/>
      <c r="B101" s="445"/>
      <c r="C101" s="45" t="s">
        <v>872</v>
      </c>
      <c r="D101" t="str">
        <f>IF('For State Reps'!C101="","",'For State Reps'!C101)</f>
        <v/>
      </c>
      <c r="E101" s="285" t="str">
        <f>IF('For State Reps'!D101="","",'For State Reps'!D101)</f>
        <v/>
      </c>
      <c r="F101" s="45" t="s">
        <v>873</v>
      </c>
      <c r="G101" t="str">
        <f>IF('For State Reps'!E101="","",'For State Reps'!E101)</f>
        <v/>
      </c>
      <c r="H101" t="str">
        <f>IF('For State Reps'!F101="","",'For State Reps'!F101)</f>
        <v/>
      </c>
      <c r="I101" s="45" t="s">
        <v>874</v>
      </c>
      <c r="J101" t="str">
        <f>IF('For State Reps'!G101="","",'For State Reps'!G101)</f>
        <v/>
      </c>
      <c r="K101" t="str">
        <f>IF('For State Reps'!H101="","",'For State Reps'!H101)</f>
        <v/>
      </c>
      <c r="L101" t="str">
        <f>IF('For State Reps'!I101="","",'For State Reps'!I101)</f>
        <v/>
      </c>
      <c r="M101" t="str">
        <f>IF('For State Reps'!J101="","",'For State Reps'!J101)</f>
        <v/>
      </c>
      <c r="N101" s="45" t="s">
        <v>875</v>
      </c>
      <c r="O101" t="str">
        <f>IF('For State Reps'!K101="","",'For State Reps'!K101)</f>
        <v/>
      </c>
      <c r="P101" t="str">
        <f>IF('For State Reps'!L101="","",'For State Reps'!L101)</f>
        <v/>
      </c>
      <c r="Q101" t="str">
        <f>IF('For State Reps'!M101="","",'For State Reps'!M101)</f>
        <v/>
      </c>
      <c r="R101" t="str">
        <f>IF('For State Reps'!N101="","",'For State Reps'!N101)</f>
        <v/>
      </c>
      <c r="S101" s="45" t="s">
        <v>876</v>
      </c>
      <c r="T101" t="str">
        <f>IF('For State Reps'!O101="","",'For State Reps'!O101)</f>
        <v/>
      </c>
      <c r="U101" t="str">
        <f>IF('For State Reps'!P101="","",'For State Reps'!P101)</f>
        <v/>
      </c>
      <c r="V101" t="str">
        <f>IF('For State Reps'!Q101="","",'For State Reps'!Q101)</f>
        <v/>
      </c>
      <c r="W101" t="str">
        <f>IF('For State Reps'!R101="","",'For State Reps'!R101)</f>
        <v/>
      </c>
      <c r="X101" s="45" t="s">
        <v>877</v>
      </c>
      <c r="Y101" t="str">
        <f>IF('For State Reps'!S101="","",'For State Reps'!S101)</f>
        <v/>
      </c>
      <c r="Z101" t="str">
        <f>IF('For State Reps'!T101="","",'For State Reps'!T101)</f>
        <v/>
      </c>
      <c r="AA101" t="str">
        <f>IF('For State Reps'!U101="","",'For State Reps'!U101)</f>
        <v/>
      </c>
      <c r="AB101" t="str">
        <f>IF('For State Reps'!V101="","",'For State Reps'!V101)</f>
        <v/>
      </c>
      <c r="AC101" t="str">
        <f>IF('For State Reps'!W101="","",'For State Reps'!W101)</f>
        <v/>
      </c>
      <c r="AD101" s="45"/>
      <c r="AF101" s="45" t="s">
        <v>878</v>
      </c>
      <c r="AG101" t="str">
        <f>IF('For State Reps'!Y101="","",'For State Reps'!Y101)</f>
        <v/>
      </c>
      <c r="AH101" t="str">
        <f>IF('For State Reps'!Z101="","",'For State Reps'!Z101)</f>
        <v/>
      </c>
      <c r="AI101" s="45" t="s">
        <v>879</v>
      </c>
      <c r="AJ101" t="str">
        <f>IF('For State Reps'!AA101="","",'For State Reps'!AA101)</f>
        <v/>
      </c>
      <c r="AK101" t="str">
        <f>IF('For State Reps'!AB101="","",'For State Reps'!AB101)</f>
        <v/>
      </c>
    </row>
    <row r="102" spans="1:37" ht="16.350000000000001" customHeight="1" thickBot="1" x14ac:dyDescent="0.3">
      <c r="A102" s="416"/>
      <c r="B102" s="446"/>
      <c r="C102" s="44" t="s">
        <v>880</v>
      </c>
      <c r="D102" s="43" t="str">
        <f>IF('For State Reps'!C102="","",'For State Reps'!C102)</f>
        <v/>
      </c>
      <c r="E102" s="286" t="str">
        <f>IF('For State Reps'!D102="","",'For State Reps'!D102)</f>
        <v/>
      </c>
      <c r="F102" s="44" t="s">
        <v>881</v>
      </c>
      <c r="G102" s="43" t="str">
        <f>IF('For State Reps'!E102="","",'For State Reps'!E102)</f>
        <v/>
      </c>
      <c r="H102" s="43" t="str">
        <f>IF('For State Reps'!F102="","",'For State Reps'!F102)</f>
        <v/>
      </c>
      <c r="I102" s="44" t="s">
        <v>882</v>
      </c>
      <c r="J102" s="43" t="str">
        <f>IF('For State Reps'!G102="","",'For State Reps'!G102)</f>
        <v/>
      </c>
      <c r="K102" s="43" t="str">
        <f>IF('For State Reps'!H102="","",'For State Reps'!H102)</f>
        <v/>
      </c>
      <c r="L102" s="43" t="str">
        <f>IF('For State Reps'!I102="","",'For State Reps'!I102)</f>
        <v/>
      </c>
      <c r="M102" s="43" t="str">
        <f>IF('For State Reps'!J102="","",'For State Reps'!J102)</f>
        <v/>
      </c>
      <c r="N102" s="44" t="s">
        <v>883</v>
      </c>
      <c r="O102" s="43" t="str">
        <f>IF('For State Reps'!K102="","",'For State Reps'!K102)</f>
        <v/>
      </c>
      <c r="P102" s="43" t="str">
        <f>IF('For State Reps'!L102="","",'For State Reps'!L102)</f>
        <v/>
      </c>
      <c r="Q102" s="43" t="str">
        <f>IF('For State Reps'!M102="","",'For State Reps'!M102)</f>
        <v/>
      </c>
      <c r="R102" s="43" t="str">
        <f>IF('For State Reps'!N102="","",'For State Reps'!N102)</f>
        <v/>
      </c>
      <c r="S102" s="44" t="s">
        <v>884</v>
      </c>
      <c r="T102" s="43" t="str">
        <f>IF('For State Reps'!O102="","",'For State Reps'!O102)</f>
        <v/>
      </c>
      <c r="U102" s="43" t="str">
        <f>IF('For State Reps'!P102="","",'For State Reps'!P102)</f>
        <v/>
      </c>
      <c r="V102" s="43" t="str">
        <f>IF('For State Reps'!Q102="","",'For State Reps'!Q102)</f>
        <v/>
      </c>
      <c r="W102" s="43" t="str">
        <f>IF('For State Reps'!R102="","",'For State Reps'!R102)</f>
        <v/>
      </c>
      <c r="X102" s="44" t="s">
        <v>885</v>
      </c>
      <c r="Y102" s="43" t="str">
        <f>IF('For State Reps'!S102="","",'For State Reps'!S102)</f>
        <v/>
      </c>
      <c r="Z102" s="43" t="str">
        <f>IF('For State Reps'!T102="","",'For State Reps'!T102)</f>
        <v/>
      </c>
      <c r="AA102" s="43" t="str">
        <f>IF('For State Reps'!U102="","",'For State Reps'!U102)</f>
        <v/>
      </c>
      <c r="AB102" s="43" t="str">
        <f>IF('For State Reps'!V102="","",'For State Reps'!V102)</f>
        <v/>
      </c>
      <c r="AC102" s="43" t="str">
        <f>IF('For State Reps'!W102="","",'For State Reps'!W102)</f>
        <v/>
      </c>
      <c r="AD102" s="44"/>
      <c r="AE102" s="43"/>
      <c r="AF102" s="44" t="s">
        <v>886</v>
      </c>
      <c r="AG102" s="43" t="str">
        <f>IF('For State Reps'!Y102="","",'For State Reps'!Y102)</f>
        <v/>
      </c>
      <c r="AH102" s="43" t="str">
        <f>IF('For State Reps'!Z102="","",'For State Reps'!Z102)</f>
        <v/>
      </c>
      <c r="AI102" s="44" t="s">
        <v>887</v>
      </c>
      <c r="AJ102" s="43" t="str">
        <f>IF('For State Reps'!AA102="","",'For State Reps'!AA102)</f>
        <v/>
      </c>
      <c r="AK102" s="43" t="str">
        <f>IF('For State Reps'!AB102="","",'For State Reps'!AB102)</f>
        <v/>
      </c>
    </row>
    <row r="103" spans="1:37" ht="16.350000000000001" customHeight="1" x14ac:dyDescent="0.25">
      <c r="A103" s="417" t="s">
        <v>50</v>
      </c>
      <c r="B103" s="444" t="str">
        <f>IF('For State Reps'!$B103="","",'For State Reps'!$B103)</f>
        <v/>
      </c>
      <c r="C103" s="45" t="s">
        <v>888</v>
      </c>
      <c r="D103" t="str">
        <f>IF('For State Reps'!C103="","",'For State Reps'!C103)</f>
        <v/>
      </c>
      <c r="E103" s="285" t="str">
        <f>IF('For State Reps'!D103="","",'For State Reps'!D103)</f>
        <v/>
      </c>
      <c r="F103" s="45" t="s">
        <v>889</v>
      </c>
      <c r="G103" t="str">
        <f>IF('For State Reps'!E103="","",'For State Reps'!E103)</f>
        <v/>
      </c>
      <c r="H103" t="str">
        <f>IF('For State Reps'!F103="","",'For State Reps'!F103)</f>
        <v/>
      </c>
      <c r="I103" s="45" t="s">
        <v>890</v>
      </c>
      <c r="J103" t="str">
        <f>IF('For State Reps'!G103="","",'For State Reps'!G103)</f>
        <v/>
      </c>
      <c r="K103" t="str">
        <f>IF('For State Reps'!H103="","",'For State Reps'!H103)</f>
        <v/>
      </c>
      <c r="L103" t="str">
        <f>IF('For State Reps'!I103="","",'For State Reps'!I103)</f>
        <v/>
      </c>
      <c r="M103" t="str">
        <f>IF('For State Reps'!J103="","",'For State Reps'!J103)</f>
        <v/>
      </c>
      <c r="N103" s="45" t="s">
        <v>891</v>
      </c>
      <c r="O103" t="str">
        <f>IF('For State Reps'!K103="","",'For State Reps'!K103)</f>
        <v/>
      </c>
      <c r="P103" t="str">
        <f>IF('For State Reps'!L103="","",'For State Reps'!L103)</f>
        <v/>
      </c>
      <c r="Q103" t="str">
        <f>IF('For State Reps'!M103="","",'For State Reps'!M103)</f>
        <v/>
      </c>
      <c r="R103" t="str">
        <f>IF('For State Reps'!N103="","",'For State Reps'!N103)</f>
        <v/>
      </c>
      <c r="S103" s="45" t="s">
        <v>892</v>
      </c>
      <c r="T103" t="str">
        <f>IF('For State Reps'!O103="","",'For State Reps'!O103)</f>
        <v/>
      </c>
      <c r="U103" t="str">
        <f>IF('For State Reps'!P103="","",'For State Reps'!P103)</f>
        <v/>
      </c>
      <c r="V103" t="str">
        <f>IF('For State Reps'!Q103="","",'For State Reps'!Q103)</f>
        <v/>
      </c>
      <c r="W103" t="str">
        <f>IF('For State Reps'!R103="","",'For State Reps'!R103)</f>
        <v/>
      </c>
      <c r="X103" s="45" t="s">
        <v>893</v>
      </c>
      <c r="Y103" t="str">
        <f>IF('For State Reps'!S103="","",'For State Reps'!S103)</f>
        <v/>
      </c>
      <c r="Z103" t="str">
        <f>IF('For State Reps'!T103="","",'For State Reps'!T103)</f>
        <v/>
      </c>
      <c r="AA103" t="str">
        <f>IF('For State Reps'!U103="","",'For State Reps'!U103)</f>
        <v/>
      </c>
      <c r="AB103" t="str">
        <f>IF('For State Reps'!V103="","",'For State Reps'!V103)</f>
        <v/>
      </c>
      <c r="AC103" t="str">
        <f>IF('For State Reps'!W103="","",'For State Reps'!W103)</f>
        <v/>
      </c>
      <c r="AD103" s="45" t="s">
        <v>894</v>
      </c>
      <c r="AE103" t="str">
        <f>IF('For State Reps'!X103="","",'For State Reps'!X103)</f>
        <v/>
      </c>
      <c r="AF103" s="45" t="s">
        <v>895</v>
      </c>
      <c r="AG103" t="str">
        <f>IF('For State Reps'!Y103="","",'For State Reps'!Y103)</f>
        <v/>
      </c>
      <c r="AH103" t="str">
        <f>IF('For State Reps'!Z103="","",'For State Reps'!Z103)</f>
        <v/>
      </c>
      <c r="AI103" s="45" t="s">
        <v>896</v>
      </c>
      <c r="AJ103" t="str">
        <f>IF('For State Reps'!AA103="","",'For State Reps'!AA103)</f>
        <v/>
      </c>
      <c r="AK103" t="str">
        <f>IF('For State Reps'!AB103="","",'For State Reps'!AB103)</f>
        <v/>
      </c>
    </row>
    <row r="104" spans="1:37" ht="16.350000000000001" customHeight="1" x14ac:dyDescent="0.25">
      <c r="A104" s="418"/>
      <c r="B104" s="445"/>
      <c r="C104" s="45" t="s">
        <v>897</v>
      </c>
      <c r="D104" t="str">
        <f>IF('For State Reps'!C104="","",'For State Reps'!C104)</f>
        <v/>
      </c>
      <c r="E104" s="285" t="str">
        <f>IF('For State Reps'!D104="","",'For State Reps'!D104)</f>
        <v/>
      </c>
      <c r="F104" s="45" t="s">
        <v>898</v>
      </c>
      <c r="G104" t="str">
        <f>IF('For State Reps'!E104="","",'For State Reps'!E104)</f>
        <v/>
      </c>
      <c r="H104" t="str">
        <f>IF('For State Reps'!F104="","",'For State Reps'!F104)</f>
        <v/>
      </c>
      <c r="I104" s="45" t="s">
        <v>899</v>
      </c>
      <c r="J104" t="str">
        <f>IF('For State Reps'!G104="","",'For State Reps'!G104)</f>
        <v/>
      </c>
      <c r="K104" t="str">
        <f>IF('For State Reps'!H104="","",'For State Reps'!H104)</f>
        <v/>
      </c>
      <c r="L104" t="str">
        <f>IF('For State Reps'!I104="","",'For State Reps'!I104)</f>
        <v/>
      </c>
      <c r="M104" t="str">
        <f>IF('For State Reps'!J104="","",'For State Reps'!J104)</f>
        <v/>
      </c>
      <c r="N104" s="45" t="s">
        <v>900</v>
      </c>
      <c r="O104" t="str">
        <f>IF('For State Reps'!K104="","",'For State Reps'!K104)</f>
        <v/>
      </c>
      <c r="P104" t="str">
        <f>IF('For State Reps'!L104="","",'For State Reps'!L104)</f>
        <v/>
      </c>
      <c r="Q104" t="str">
        <f>IF('For State Reps'!M104="","",'For State Reps'!M104)</f>
        <v/>
      </c>
      <c r="R104" t="str">
        <f>IF('For State Reps'!N104="","",'For State Reps'!N104)</f>
        <v/>
      </c>
      <c r="S104" s="45" t="s">
        <v>901</v>
      </c>
      <c r="T104" t="str">
        <f>IF('For State Reps'!O104="","",'For State Reps'!O104)</f>
        <v/>
      </c>
      <c r="U104" t="str">
        <f>IF('For State Reps'!P104="","",'For State Reps'!P104)</f>
        <v/>
      </c>
      <c r="V104" t="str">
        <f>IF('For State Reps'!Q104="","",'For State Reps'!Q104)</f>
        <v/>
      </c>
      <c r="W104" t="str">
        <f>IF('For State Reps'!R104="","",'For State Reps'!R104)</f>
        <v/>
      </c>
      <c r="X104" s="45" t="s">
        <v>902</v>
      </c>
      <c r="Y104" t="str">
        <f>IF('For State Reps'!S104="","",'For State Reps'!S104)</f>
        <v/>
      </c>
      <c r="Z104" t="str">
        <f>IF('For State Reps'!T104="","",'For State Reps'!T104)</f>
        <v/>
      </c>
      <c r="AA104" t="str">
        <f>IF('For State Reps'!U104="","",'For State Reps'!U104)</f>
        <v/>
      </c>
      <c r="AB104" t="str">
        <f>IF('For State Reps'!V104="","",'For State Reps'!V104)</f>
        <v/>
      </c>
      <c r="AC104" t="str">
        <f>IF('For State Reps'!W104="","",'For State Reps'!W104)</f>
        <v/>
      </c>
      <c r="AD104" s="45"/>
      <c r="AF104" s="45" t="s">
        <v>903</v>
      </c>
      <c r="AG104" t="str">
        <f>IF('For State Reps'!Y104="","",'For State Reps'!Y104)</f>
        <v/>
      </c>
      <c r="AH104" t="str">
        <f>IF('For State Reps'!Z104="","",'For State Reps'!Z104)</f>
        <v/>
      </c>
      <c r="AI104" s="45" t="s">
        <v>904</v>
      </c>
      <c r="AJ104" t="str">
        <f>IF('For State Reps'!AA104="","",'For State Reps'!AA104)</f>
        <v/>
      </c>
      <c r="AK104" t="str">
        <f>IF('For State Reps'!AB104="","",'For State Reps'!AB104)</f>
        <v/>
      </c>
    </row>
    <row r="105" spans="1:37" ht="16.350000000000001" customHeight="1" x14ac:dyDescent="0.25">
      <c r="A105" s="418"/>
      <c r="B105" s="445"/>
      <c r="C105" s="45" t="s">
        <v>905</v>
      </c>
      <c r="D105" t="str">
        <f>IF('For State Reps'!C105="","",'For State Reps'!C105)</f>
        <v/>
      </c>
      <c r="E105" s="285" t="str">
        <f>IF('For State Reps'!D105="","",'For State Reps'!D105)</f>
        <v/>
      </c>
      <c r="F105" s="45" t="s">
        <v>906</v>
      </c>
      <c r="G105" t="str">
        <f>IF('For State Reps'!E105="","",'For State Reps'!E105)</f>
        <v/>
      </c>
      <c r="H105" t="str">
        <f>IF('For State Reps'!F105="","",'For State Reps'!F105)</f>
        <v/>
      </c>
      <c r="I105" s="45" t="s">
        <v>907</v>
      </c>
      <c r="J105" t="str">
        <f>IF('For State Reps'!G105="","",'For State Reps'!G105)</f>
        <v/>
      </c>
      <c r="K105" t="str">
        <f>IF('For State Reps'!H105="","",'For State Reps'!H105)</f>
        <v/>
      </c>
      <c r="L105" t="str">
        <f>IF('For State Reps'!I105="","",'For State Reps'!I105)</f>
        <v/>
      </c>
      <c r="M105" t="str">
        <f>IF('For State Reps'!J105="","",'For State Reps'!J105)</f>
        <v/>
      </c>
      <c r="N105" s="45" t="s">
        <v>908</v>
      </c>
      <c r="O105" t="str">
        <f>IF('For State Reps'!K105="","",'For State Reps'!K105)</f>
        <v/>
      </c>
      <c r="P105" t="str">
        <f>IF('For State Reps'!L105="","",'For State Reps'!L105)</f>
        <v/>
      </c>
      <c r="Q105" t="str">
        <f>IF('For State Reps'!M105="","",'For State Reps'!M105)</f>
        <v/>
      </c>
      <c r="R105" t="str">
        <f>IF('For State Reps'!N105="","",'For State Reps'!N105)</f>
        <v/>
      </c>
      <c r="S105" s="45" t="s">
        <v>909</v>
      </c>
      <c r="T105" t="str">
        <f>IF('For State Reps'!O105="","",'For State Reps'!O105)</f>
        <v/>
      </c>
      <c r="U105" t="str">
        <f>IF('For State Reps'!P105="","",'For State Reps'!P105)</f>
        <v/>
      </c>
      <c r="V105" t="str">
        <f>IF('For State Reps'!Q105="","",'For State Reps'!Q105)</f>
        <v/>
      </c>
      <c r="W105" t="str">
        <f>IF('For State Reps'!R105="","",'For State Reps'!R105)</f>
        <v/>
      </c>
      <c r="X105" s="45" t="s">
        <v>910</v>
      </c>
      <c r="Y105" t="str">
        <f>IF('For State Reps'!S105="","",'For State Reps'!S105)</f>
        <v/>
      </c>
      <c r="Z105" t="str">
        <f>IF('For State Reps'!T105="","",'For State Reps'!T105)</f>
        <v/>
      </c>
      <c r="AA105" t="str">
        <f>IF('For State Reps'!U105="","",'For State Reps'!U105)</f>
        <v/>
      </c>
      <c r="AB105" t="str">
        <f>IF('For State Reps'!V105="","",'For State Reps'!V105)</f>
        <v/>
      </c>
      <c r="AC105" t="str">
        <f>IF('For State Reps'!W105="","",'For State Reps'!W105)</f>
        <v/>
      </c>
      <c r="AD105" s="45"/>
      <c r="AF105" s="45" t="s">
        <v>911</v>
      </c>
      <c r="AG105" t="str">
        <f>IF('For State Reps'!Y105="","",'For State Reps'!Y105)</f>
        <v/>
      </c>
      <c r="AH105" t="str">
        <f>IF('For State Reps'!Z105="","",'For State Reps'!Z105)</f>
        <v/>
      </c>
      <c r="AI105" s="45" t="s">
        <v>912</v>
      </c>
      <c r="AJ105" t="str">
        <f>IF('For State Reps'!AA105="","",'For State Reps'!AA105)</f>
        <v/>
      </c>
      <c r="AK105" t="str">
        <f>IF('For State Reps'!AB105="","",'For State Reps'!AB105)</f>
        <v/>
      </c>
    </row>
    <row r="106" spans="1:37" ht="16.350000000000001" customHeight="1" thickBot="1" x14ac:dyDescent="0.3">
      <c r="A106" s="419"/>
      <c r="B106" s="446"/>
      <c r="C106" s="44" t="s">
        <v>913</v>
      </c>
      <c r="D106" s="43" t="str">
        <f>IF('For State Reps'!C106="","",'For State Reps'!C106)</f>
        <v/>
      </c>
      <c r="E106" s="286" t="str">
        <f>IF('For State Reps'!D106="","",'For State Reps'!D106)</f>
        <v/>
      </c>
      <c r="F106" s="44" t="s">
        <v>914</v>
      </c>
      <c r="G106" s="43" t="str">
        <f>IF('For State Reps'!E106="","",'For State Reps'!E106)</f>
        <v/>
      </c>
      <c r="H106" s="43" t="str">
        <f>IF('For State Reps'!F106="","",'For State Reps'!F106)</f>
        <v/>
      </c>
      <c r="I106" s="44" t="s">
        <v>915</v>
      </c>
      <c r="J106" s="43" t="str">
        <f>IF('For State Reps'!G106="","",'For State Reps'!G106)</f>
        <v/>
      </c>
      <c r="K106" s="43" t="str">
        <f>IF('For State Reps'!H106="","",'For State Reps'!H106)</f>
        <v/>
      </c>
      <c r="L106" s="43" t="str">
        <f>IF('For State Reps'!I106="","",'For State Reps'!I106)</f>
        <v/>
      </c>
      <c r="M106" s="43" t="str">
        <f>IF('For State Reps'!J106="","",'For State Reps'!J106)</f>
        <v/>
      </c>
      <c r="N106" s="44" t="s">
        <v>916</v>
      </c>
      <c r="O106" s="43" t="str">
        <f>IF('For State Reps'!K106="","",'For State Reps'!K106)</f>
        <v/>
      </c>
      <c r="P106" s="43" t="str">
        <f>IF('For State Reps'!L106="","",'For State Reps'!L106)</f>
        <v/>
      </c>
      <c r="Q106" s="43" t="str">
        <f>IF('For State Reps'!M106="","",'For State Reps'!M106)</f>
        <v/>
      </c>
      <c r="R106" s="43" t="str">
        <f>IF('For State Reps'!N106="","",'For State Reps'!N106)</f>
        <v/>
      </c>
      <c r="S106" s="44" t="s">
        <v>917</v>
      </c>
      <c r="T106" s="43" t="str">
        <f>IF('For State Reps'!O106="","",'For State Reps'!O106)</f>
        <v/>
      </c>
      <c r="U106" s="43" t="str">
        <f>IF('For State Reps'!P106="","",'For State Reps'!P106)</f>
        <v/>
      </c>
      <c r="V106" s="43" t="str">
        <f>IF('For State Reps'!Q106="","",'For State Reps'!Q106)</f>
        <v/>
      </c>
      <c r="W106" s="43" t="str">
        <f>IF('For State Reps'!R106="","",'For State Reps'!R106)</f>
        <v/>
      </c>
      <c r="X106" s="44" t="s">
        <v>918</v>
      </c>
      <c r="Y106" s="43" t="str">
        <f>IF('For State Reps'!S106="","",'For State Reps'!S106)</f>
        <v/>
      </c>
      <c r="Z106" s="43" t="str">
        <f>IF('For State Reps'!T106="","",'For State Reps'!T106)</f>
        <v/>
      </c>
      <c r="AA106" s="43" t="str">
        <f>IF('For State Reps'!U106="","",'For State Reps'!U106)</f>
        <v/>
      </c>
      <c r="AB106" s="43" t="str">
        <f>IF('For State Reps'!V106="","",'For State Reps'!V106)</f>
        <v/>
      </c>
      <c r="AC106" s="43" t="str">
        <f>IF('For State Reps'!W106="","",'For State Reps'!W106)</f>
        <v/>
      </c>
      <c r="AD106" s="44"/>
      <c r="AE106" s="43"/>
      <c r="AF106" s="44" t="s">
        <v>919</v>
      </c>
      <c r="AG106" s="43" t="str">
        <f>IF('For State Reps'!Y106="","",'For State Reps'!Y106)</f>
        <v/>
      </c>
      <c r="AH106" s="43" t="str">
        <f>IF('For State Reps'!Z106="","",'For State Reps'!Z106)</f>
        <v/>
      </c>
      <c r="AI106" s="44" t="s">
        <v>920</v>
      </c>
      <c r="AJ106" s="43" t="str">
        <f>IF('For State Reps'!AA106="","",'For State Reps'!AA106)</f>
        <v/>
      </c>
      <c r="AK106" s="43" t="str">
        <f>IF('For State Reps'!AB106="","",'For State Reps'!AB106)</f>
        <v/>
      </c>
    </row>
    <row r="107" spans="1:37" ht="16.350000000000001" customHeight="1" x14ac:dyDescent="0.25">
      <c r="A107" s="420" t="s">
        <v>51</v>
      </c>
      <c r="B107" s="444" t="str">
        <f>IF('For State Reps'!$B107="","",'For State Reps'!$B107)</f>
        <v/>
      </c>
      <c r="C107" s="45" t="s">
        <v>921</v>
      </c>
      <c r="D107" t="str">
        <f>IF('For State Reps'!C107="","",'For State Reps'!C107)</f>
        <v/>
      </c>
      <c r="E107" s="285" t="str">
        <f>IF('For State Reps'!D107="","",'For State Reps'!D107)</f>
        <v/>
      </c>
      <c r="F107" s="45" t="s">
        <v>922</v>
      </c>
      <c r="G107" t="str">
        <f>IF('For State Reps'!E107="","",'For State Reps'!E107)</f>
        <v/>
      </c>
      <c r="H107" t="str">
        <f>IF('For State Reps'!F107="","",'For State Reps'!F107)</f>
        <v/>
      </c>
      <c r="I107" s="45" t="s">
        <v>923</v>
      </c>
      <c r="J107" t="str">
        <f>IF('For State Reps'!G107="","",'For State Reps'!G107)</f>
        <v/>
      </c>
      <c r="K107" t="str">
        <f>IF('For State Reps'!H107="","",'For State Reps'!H107)</f>
        <v/>
      </c>
      <c r="L107" t="str">
        <f>IF('For State Reps'!I107="","",'For State Reps'!I107)</f>
        <v/>
      </c>
      <c r="M107" t="str">
        <f>IF('For State Reps'!J107="","",'For State Reps'!J107)</f>
        <v/>
      </c>
      <c r="N107" s="45" t="s">
        <v>924</v>
      </c>
      <c r="O107" t="str">
        <f>IF('For State Reps'!K107="","",'For State Reps'!K107)</f>
        <v/>
      </c>
      <c r="P107" t="str">
        <f>IF('For State Reps'!L107="","",'For State Reps'!L107)</f>
        <v/>
      </c>
      <c r="Q107" t="str">
        <f>IF('For State Reps'!M107="","",'For State Reps'!M107)</f>
        <v/>
      </c>
      <c r="R107" t="str">
        <f>IF('For State Reps'!N107="","",'For State Reps'!N107)</f>
        <v/>
      </c>
      <c r="S107" s="45" t="s">
        <v>925</v>
      </c>
      <c r="T107" t="str">
        <f>IF('For State Reps'!O107="","",'For State Reps'!O107)</f>
        <v/>
      </c>
      <c r="U107" t="str">
        <f>IF('For State Reps'!P107="","",'For State Reps'!P107)</f>
        <v/>
      </c>
      <c r="V107" t="str">
        <f>IF('For State Reps'!Q107="","",'For State Reps'!Q107)</f>
        <v/>
      </c>
      <c r="W107" t="str">
        <f>IF('For State Reps'!R107="","",'For State Reps'!R107)</f>
        <v/>
      </c>
      <c r="X107" s="45" t="s">
        <v>926</v>
      </c>
      <c r="Y107" t="str">
        <f>IF('For State Reps'!S107="","",'For State Reps'!S107)</f>
        <v/>
      </c>
      <c r="Z107" t="str">
        <f>IF('For State Reps'!T107="","",'For State Reps'!T107)</f>
        <v/>
      </c>
      <c r="AA107" t="str">
        <f>IF('For State Reps'!U107="","",'For State Reps'!U107)</f>
        <v/>
      </c>
      <c r="AB107" t="str">
        <f>IF('For State Reps'!V107="","",'For State Reps'!V107)</f>
        <v/>
      </c>
      <c r="AC107" t="str">
        <f>IF('For State Reps'!W107="","",'For State Reps'!W107)</f>
        <v/>
      </c>
      <c r="AD107" s="45" t="s">
        <v>927</v>
      </c>
      <c r="AE107" t="str">
        <f>IF('For State Reps'!X107="","",'For State Reps'!X107)</f>
        <v/>
      </c>
      <c r="AF107" s="45" t="s">
        <v>928</v>
      </c>
      <c r="AG107" t="str">
        <f>IF('For State Reps'!Y107="","",'For State Reps'!Y107)</f>
        <v/>
      </c>
      <c r="AH107" t="str">
        <f>IF('For State Reps'!Z107="","",'For State Reps'!Z107)</f>
        <v/>
      </c>
      <c r="AI107" s="45" t="s">
        <v>929</v>
      </c>
      <c r="AJ107" t="str">
        <f>IF('For State Reps'!AA107="","",'For State Reps'!AA107)</f>
        <v/>
      </c>
      <c r="AK107" t="str">
        <f>IF('For State Reps'!AB107="","",'For State Reps'!AB107)</f>
        <v/>
      </c>
    </row>
    <row r="108" spans="1:37" ht="16.350000000000001" customHeight="1" x14ac:dyDescent="0.25">
      <c r="A108" s="421"/>
      <c r="B108" s="445"/>
      <c r="C108" s="45" t="s">
        <v>930</v>
      </c>
      <c r="D108" t="str">
        <f>IF('For State Reps'!C108="","",'For State Reps'!C108)</f>
        <v/>
      </c>
      <c r="E108" s="285" t="str">
        <f>IF('For State Reps'!D108="","",'For State Reps'!D108)</f>
        <v/>
      </c>
      <c r="F108" s="45" t="s">
        <v>931</v>
      </c>
      <c r="G108" t="str">
        <f>IF('For State Reps'!E108="","",'For State Reps'!E108)</f>
        <v/>
      </c>
      <c r="H108" t="str">
        <f>IF('For State Reps'!F108="","",'For State Reps'!F108)</f>
        <v/>
      </c>
      <c r="I108" s="45" t="s">
        <v>932</v>
      </c>
      <c r="J108" t="str">
        <f>IF('For State Reps'!G108="","",'For State Reps'!G108)</f>
        <v/>
      </c>
      <c r="K108" t="str">
        <f>IF('For State Reps'!H108="","",'For State Reps'!H108)</f>
        <v/>
      </c>
      <c r="L108" t="str">
        <f>IF('For State Reps'!I108="","",'For State Reps'!I108)</f>
        <v/>
      </c>
      <c r="M108" t="str">
        <f>IF('For State Reps'!J108="","",'For State Reps'!J108)</f>
        <v/>
      </c>
      <c r="N108" s="45" t="s">
        <v>933</v>
      </c>
      <c r="O108" t="str">
        <f>IF('For State Reps'!K108="","",'For State Reps'!K108)</f>
        <v/>
      </c>
      <c r="P108" t="str">
        <f>IF('For State Reps'!L108="","",'For State Reps'!L108)</f>
        <v/>
      </c>
      <c r="Q108" t="str">
        <f>IF('For State Reps'!M108="","",'For State Reps'!M108)</f>
        <v/>
      </c>
      <c r="R108" t="str">
        <f>IF('For State Reps'!N108="","",'For State Reps'!N108)</f>
        <v/>
      </c>
      <c r="S108" s="45" t="s">
        <v>934</v>
      </c>
      <c r="T108" t="str">
        <f>IF('For State Reps'!O108="","",'For State Reps'!O108)</f>
        <v/>
      </c>
      <c r="U108" t="str">
        <f>IF('For State Reps'!P108="","",'For State Reps'!P108)</f>
        <v/>
      </c>
      <c r="V108" t="str">
        <f>IF('For State Reps'!Q108="","",'For State Reps'!Q108)</f>
        <v/>
      </c>
      <c r="W108" t="str">
        <f>IF('For State Reps'!R108="","",'For State Reps'!R108)</f>
        <v/>
      </c>
      <c r="X108" s="45" t="s">
        <v>935</v>
      </c>
      <c r="Y108" t="str">
        <f>IF('For State Reps'!S108="","",'For State Reps'!S108)</f>
        <v/>
      </c>
      <c r="Z108" t="str">
        <f>IF('For State Reps'!T108="","",'For State Reps'!T108)</f>
        <v/>
      </c>
      <c r="AA108" t="str">
        <f>IF('For State Reps'!U108="","",'For State Reps'!U108)</f>
        <v/>
      </c>
      <c r="AB108" t="str">
        <f>IF('For State Reps'!V108="","",'For State Reps'!V108)</f>
        <v/>
      </c>
      <c r="AC108" t="str">
        <f>IF('For State Reps'!W108="","",'For State Reps'!W108)</f>
        <v/>
      </c>
      <c r="AD108" s="45"/>
      <c r="AF108" s="45" t="s">
        <v>936</v>
      </c>
      <c r="AG108" t="str">
        <f>IF('For State Reps'!Y108="","",'For State Reps'!Y108)</f>
        <v/>
      </c>
      <c r="AH108" t="str">
        <f>IF('For State Reps'!Z108="","",'For State Reps'!Z108)</f>
        <v/>
      </c>
      <c r="AI108" s="45" t="s">
        <v>937</v>
      </c>
      <c r="AJ108" t="str">
        <f>IF('For State Reps'!AA108="","",'For State Reps'!AA108)</f>
        <v/>
      </c>
      <c r="AK108" t="str">
        <f>IF('For State Reps'!AB108="","",'For State Reps'!AB108)</f>
        <v/>
      </c>
    </row>
    <row r="109" spans="1:37" ht="16.350000000000001" customHeight="1" x14ac:dyDescent="0.25">
      <c r="A109" s="421"/>
      <c r="B109" s="445"/>
      <c r="C109" s="45" t="s">
        <v>938</v>
      </c>
      <c r="D109" t="str">
        <f>IF('For State Reps'!C109="","",'For State Reps'!C109)</f>
        <v/>
      </c>
      <c r="E109" s="285" t="str">
        <f>IF('For State Reps'!D109="","",'For State Reps'!D109)</f>
        <v/>
      </c>
      <c r="F109" s="45" t="s">
        <v>939</v>
      </c>
      <c r="G109" t="str">
        <f>IF('For State Reps'!E109="","",'For State Reps'!E109)</f>
        <v/>
      </c>
      <c r="H109" t="str">
        <f>IF('For State Reps'!F109="","",'For State Reps'!F109)</f>
        <v/>
      </c>
      <c r="I109" s="45" t="s">
        <v>940</v>
      </c>
      <c r="J109" t="str">
        <f>IF('For State Reps'!G109="","",'For State Reps'!G109)</f>
        <v/>
      </c>
      <c r="K109" t="str">
        <f>IF('For State Reps'!H109="","",'For State Reps'!H109)</f>
        <v/>
      </c>
      <c r="L109" t="str">
        <f>IF('For State Reps'!I109="","",'For State Reps'!I109)</f>
        <v/>
      </c>
      <c r="M109" t="str">
        <f>IF('For State Reps'!J109="","",'For State Reps'!J109)</f>
        <v/>
      </c>
      <c r="N109" s="45" t="s">
        <v>941</v>
      </c>
      <c r="O109" t="str">
        <f>IF('For State Reps'!K109="","",'For State Reps'!K109)</f>
        <v/>
      </c>
      <c r="P109" t="str">
        <f>IF('For State Reps'!L109="","",'For State Reps'!L109)</f>
        <v/>
      </c>
      <c r="Q109" t="str">
        <f>IF('For State Reps'!M109="","",'For State Reps'!M109)</f>
        <v/>
      </c>
      <c r="R109" t="str">
        <f>IF('For State Reps'!N109="","",'For State Reps'!N109)</f>
        <v/>
      </c>
      <c r="S109" s="45" t="s">
        <v>942</v>
      </c>
      <c r="T109" t="str">
        <f>IF('For State Reps'!O109="","",'For State Reps'!O109)</f>
        <v/>
      </c>
      <c r="U109" t="str">
        <f>IF('For State Reps'!P109="","",'For State Reps'!P109)</f>
        <v/>
      </c>
      <c r="V109" t="str">
        <f>IF('For State Reps'!Q109="","",'For State Reps'!Q109)</f>
        <v/>
      </c>
      <c r="W109" t="str">
        <f>IF('For State Reps'!R109="","",'For State Reps'!R109)</f>
        <v/>
      </c>
      <c r="X109" s="45" t="s">
        <v>943</v>
      </c>
      <c r="Y109" t="str">
        <f>IF('For State Reps'!S109="","",'For State Reps'!S109)</f>
        <v/>
      </c>
      <c r="Z109" t="str">
        <f>IF('For State Reps'!T109="","",'For State Reps'!T109)</f>
        <v/>
      </c>
      <c r="AA109" t="str">
        <f>IF('For State Reps'!U109="","",'For State Reps'!U109)</f>
        <v/>
      </c>
      <c r="AB109" t="str">
        <f>IF('For State Reps'!V109="","",'For State Reps'!V109)</f>
        <v/>
      </c>
      <c r="AC109" t="str">
        <f>IF('For State Reps'!W109="","",'For State Reps'!W109)</f>
        <v/>
      </c>
      <c r="AD109" s="45"/>
      <c r="AF109" s="45" t="s">
        <v>944</v>
      </c>
      <c r="AG109" t="str">
        <f>IF('For State Reps'!Y109="","",'For State Reps'!Y109)</f>
        <v/>
      </c>
      <c r="AH109" t="str">
        <f>IF('For State Reps'!Z109="","",'For State Reps'!Z109)</f>
        <v/>
      </c>
      <c r="AI109" s="45" t="s">
        <v>945</v>
      </c>
      <c r="AJ109" t="str">
        <f>IF('For State Reps'!AA109="","",'For State Reps'!AA109)</f>
        <v/>
      </c>
      <c r="AK109" t="str">
        <f>IF('For State Reps'!AB109="","",'For State Reps'!AB109)</f>
        <v/>
      </c>
    </row>
    <row r="110" spans="1:37" ht="16.350000000000001" customHeight="1" thickBot="1" x14ac:dyDescent="0.3">
      <c r="A110" s="422"/>
      <c r="B110" s="446"/>
      <c r="C110" s="44" t="s">
        <v>946</v>
      </c>
      <c r="D110" s="43" t="str">
        <f>IF('For State Reps'!C110="","",'For State Reps'!C110)</f>
        <v/>
      </c>
      <c r="E110" s="286" t="str">
        <f>IF('For State Reps'!D110="","",'For State Reps'!D110)</f>
        <v/>
      </c>
      <c r="F110" s="44" t="s">
        <v>947</v>
      </c>
      <c r="G110" s="43" t="str">
        <f>IF('For State Reps'!E110="","",'For State Reps'!E110)</f>
        <v/>
      </c>
      <c r="H110" s="43" t="str">
        <f>IF('For State Reps'!F110="","",'For State Reps'!F110)</f>
        <v/>
      </c>
      <c r="I110" s="44" t="s">
        <v>948</v>
      </c>
      <c r="J110" s="43" t="str">
        <f>IF('For State Reps'!G110="","",'For State Reps'!G110)</f>
        <v/>
      </c>
      <c r="K110" s="43" t="str">
        <f>IF('For State Reps'!H110="","",'For State Reps'!H110)</f>
        <v/>
      </c>
      <c r="L110" s="43" t="str">
        <f>IF('For State Reps'!I110="","",'For State Reps'!I110)</f>
        <v/>
      </c>
      <c r="M110" s="43" t="str">
        <f>IF('For State Reps'!J110="","",'For State Reps'!J110)</f>
        <v/>
      </c>
      <c r="N110" s="44" t="s">
        <v>949</v>
      </c>
      <c r="O110" s="43" t="str">
        <f>IF('For State Reps'!K110="","",'For State Reps'!K110)</f>
        <v/>
      </c>
      <c r="P110" s="43" t="str">
        <f>IF('For State Reps'!L110="","",'For State Reps'!L110)</f>
        <v/>
      </c>
      <c r="Q110" s="43" t="str">
        <f>IF('For State Reps'!M110="","",'For State Reps'!M110)</f>
        <v/>
      </c>
      <c r="R110" s="43" t="str">
        <f>IF('For State Reps'!N110="","",'For State Reps'!N110)</f>
        <v/>
      </c>
      <c r="S110" s="44" t="s">
        <v>950</v>
      </c>
      <c r="T110" s="43" t="str">
        <f>IF('For State Reps'!O110="","",'For State Reps'!O110)</f>
        <v/>
      </c>
      <c r="U110" s="43" t="str">
        <f>IF('For State Reps'!P110="","",'For State Reps'!P110)</f>
        <v/>
      </c>
      <c r="V110" s="43" t="str">
        <f>IF('For State Reps'!Q110="","",'For State Reps'!Q110)</f>
        <v/>
      </c>
      <c r="W110" s="43" t="str">
        <f>IF('For State Reps'!R110="","",'For State Reps'!R110)</f>
        <v/>
      </c>
      <c r="X110" s="44" t="s">
        <v>951</v>
      </c>
      <c r="Y110" s="43" t="str">
        <f>IF('For State Reps'!S110="","",'For State Reps'!S110)</f>
        <v/>
      </c>
      <c r="Z110" s="43" t="str">
        <f>IF('For State Reps'!T110="","",'For State Reps'!T110)</f>
        <v/>
      </c>
      <c r="AA110" s="43" t="str">
        <f>IF('For State Reps'!U110="","",'For State Reps'!U110)</f>
        <v/>
      </c>
      <c r="AB110" s="43" t="str">
        <f>IF('For State Reps'!V110="","",'For State Reps'!V110)</f>
        <v/>
      </c>
      <c r="AC110" s="43" t="str">
        <f>IF('For State Reps'!W110="","",'For State Reps'!W110)</f>
        <v/>
      </c>
      <c r="AD110" s="44"/>
      <c r="AE110" s="43"/>
      <c r="AF110" s="44" t="s">
        <v>952</v>
      </c>
      <c r="AG110" s="43" t="str">
        <f>IF('For State Reps'!Y110="","",'For State Reps'!Y110)</f>
        <v/>
      </c>
      <c r="AH110" s="43" t="str">
        <f>IF('For State Reps'!Z110="","",'For State Reps'!Z110)</f>
        <v/>
      </c>
      <c r="AI110" s="44" t="s">
        <v>953</v>
      </c>
      <c r="AJ110" s="43" t="str">
        <f>IF('For State Reps'!AA110="","",'For State Reps'!AA110)</f>
        <v/>
      </c>
      <c r="AK110" s="43" t="str">
        <f>IF('For State Reps'!AB110="","",'For State Reps'!AB110)</f>
        <v/>
      </c>
    </row>
    <row r="111" spans="1:37" ht="16.350000000000001" customHeight="1" x14ac:dyDescent="0.25">
      <c r="A111" s="423" t="s">
        <v>52</v>
      </c>
      <c r="B111" s="456" t="str">
        <f>IF('For State Reps'!$B111="","",'For State Reps'!$B111)</f>
        <v/>
      </c>
      <c r="C111" s="45" t="s">
        <v>954</v>
      </c>
      <c r="D111" t="str">
        <f>IF('For State Reps'!C111="","",'For State Reps'!C111)</f>
        <v/>
      </c>
      <c r="E111" s="285" t="str">
        <f>IF('For State Reps'!D111="","",'For State Reps'!D111)</f>
        <v/>
      </c>
      <c r="F111" s="45" t="s">
        <v>955</v>
      </c>
      <c r="G111" t="str">
        <f>IF('For State Reps'!E111="","",'For State Reps'!E111)</f>
        <v/>
      </c>
      <c r="H111" t="str">
        <f>IF('For State Reps'!F111="","",'For State Reps'!F111)</f>
        <v/>
      </c>
      <c r="I111" s="45" t="s">
        <v>956</v>
      </c>
      <c r="J111" t="str">
        <f>IF('For State Reps'!G111="","",'For State Reps'!G111)</f>
        <v/>
      </c>
      <c r="K111" t="str">
        <f>IF('For State Reps'!H111="","",'For State Reps'!H111)</f>
        <v/>
      </c>
      <c r="L111" t="str">
        <f>IF('For State Reps'!I111="","",'For State Reps'!I111)</f>
        <v/>
      </c>
      <c r="M111" t="str">
        <f>IF('For State Reps'!J111="","",'For State Reps'!J111)</f>
        <v/>
      </c>
      <c r="N111" s="45" t="s">
        <v>957</v>
      </c>
      <c r="O111" t="str">
        <f>IF('For State Reps'!K111="","",'For State Reps'!K111)</f>
        <v/>
      </c>
      <c r="P111" t="str">
        <f>IF('For State Reps'!L111="","",'For State Reps'!L111)</f>
        <v/>
      </c>
      <c r="Q111" t="str">
        <f>IF('For State Reps'!M111="","",'For State Reps'!M111)</f>
        <v/>
      </c>
      <c r="R111" t="str">
        <f>IF('For State Reps'!N111="","",'For State Reps'!N111)</f>
        <v/>
      </c>
      <c r="S111" s="45" t="s">
        <v>958</v>
      </c>
      <c r="T111" t="str">
        <f>IF('For State Reps'!O111="","",'For State Reps'!O111)</f>
        <v/>
      </c>
      <c r="U111" t="str">
        <f>IF('For State Reps'!P111="","",'For State Reps'!P111)</f>
        <v/>
      </c>
      <c r="V111" t="str">
        <f>IF('For State Reps'!Q111="","",'For State Reps'!Q111)</f>
        <v/>
      </c>
      <c r="W111" t="str">
        <f>IF('For State Reps'!R111="","",'For State Reps'!R111)</f>
        <v/>
      </c>
      <c r="X111" s="45" t="s">
        <v>959</v>
      </c>
      <c r="Y111" t="str">
        <f>IF('For State Reps'!S111="","",'For State Reps'!S111)</f>
        <v/>
      </c>
      <c r="Z111" t="str">
        <f>IF('For State Reps'!T111="","",'For State Reps'!T111)</f>
        <v/>
      </c>
      <c r="AA111" t="str">
        <f>IF('For State Reps'!U111="","",'For State Reps'!U111)</f>
        <v/>
      </c>
      <c r="AB111" t="str">
        <f>IF('For State Reps'!V111="","",'For State Reps'!V111)</f>
        <v/>
      </c>
      <c r="AC111" t="str">
        <f>IF('For State Reps'!W111="","",'For State Reps'!W111)</f>
        <v/>
      </c>
      <c r="AD111" s="45" t="s">
        <v>960</v>
      </c>
      <c r="AE111" t="str">
        <f>IF('For State Reps'!X111="","",'For State Reps'!X111)</f>
        <v/>
      </c>
      <c r="AF111" s="45" t="s">
        <v>961</v>
      </c>
      <c r="AG111" t="str">
        <f>IF('For State Reps'!Y111="","",'For State Reps'!Y111)</f>
        <v/>
      </c>
      <c r="AH111" t="str">
        <f>IF('For State Reps'!Z111="","",'For State Reps'!Z111)</f>
        <v/>
      </c>
      <c r="AI111" s="45" t="s">
        <v>962</v>
      </c>
      <c r="AJ111" t="str">
        <f>IF('For State Reps'!AA111="","",'For State Reps'!AA111)</f>
        <v/>
      </c>
      <c r="AK111" t="str">
        <f>IF('For State Reps'!AB111="","",'For State Reps'!AB111)</f>
        <v/>
      </c>
    </row>
    <row r="112" spans="1:37" ht="16.350000000000001" customHeight="1" x14ac:dyDescent="0.25">
      <c r="A112" s="424"/>
      <c r="B112" s="457"/>
      <c r="C112" s="45" t="s">
        <v>963</v>
      </c>
      <c r="D112" t="str">
        <f>IF('For State Reps'!C112="","",'For State Reps'!C112)</f>
        <v/>
      </c>
      <c r="E112" s="285" t="str">
        <f>IF('For State Reps'!D112="","",'For State Reps'!D112)</f>
        <v/>
      </c>
      <c r="F112" s="45" t="s">
        <v>964</v>
      </c>
      <c r="G112" t="str">
        <f>IF('For State Reps'!E112="","",'For State Reps'!E112)</f>
        <v/>
      </c>
      <c r="H112" t="str">
        <f>IF('For State Reps'!F112="","",'For State Reps'!F112)</f>
        <v/>
      </c>
      <c r="I112" s="45" t="s">
        <v>965</v>
      </c>
      <c r="J112" t="str">
        <f>IF('For State Reps'!G112="","",'For State Reps'!G112)</f>
        <v/>
      </c>
      <c r="K112" t="str">
        <f>IF('For State Reps'!H112="","",'For State Reps'!H112)</f>
        <v/>
      </c>
      <c r="L112" t="str">
        <f>IF('For State Reps'!I112="","",'For State Reps'!I112)</f>
        <v/>
      </c>
      <c r="M112" t="str">
        <f>IF('For State Reps'!J112="","",'For State Reps'!J112)</f>
        <v/>
      </c>
      <c r="N112" s="45" t="s">
        <v>966</v>
      </c>
      <c r="O112" t="str">
        <f>IF('For State Reps'!K112="","",'For State Reps'!K112)</f>
        <v/>
      </c>
      <c r="P112" t="str">
        <f>IF('For State Reps'!L112="","",'For State Reps'!L112)</f>
        <v/>
      </c>
      <c r="Q112" t="str">
        <f>IF('For State Reps'!M112="","",'For State Reps'!M112)</f>
        <v/>
      </c>
      <c r="R112" t="str">
        <f>IF('For State Reps'!N112="","",'For State Reps'!N112)</f>
        <v/>
      </c>
      <c r="S112" s="45" t="s">
        <v>967</v>
      </c>
      <c r="T112" t="str">
        <f>IF('For State Reps'!O112="","",'For State Reps'!O112)</f>
        <v/>
      </c>
      <c r="U112" t="str">
        <f>IF('For State Reps'!P112="","",'For State Reps'!P112)</f>
        <v/>
      </c>
      <c r="V112" t="str">
        <f>IF('For State Reps'!Q112="","",'For State Reps'!Q112)</f>
        <v/>
      </c>
      <c r="W112" t="str">
        <f>IF('For State Reps'!R112="","",'For State Reps'!R112)</f>
        <v/>
      </c>
      <c r="X112" s="45" t="s">
        <v>968</v>
      </c>
      <c r="Y112" t="str">
        <f>IF('For State Reps'!S112="","",'For State Reps'!S112)</f>
        <v/>
      </c>
      <c r="Z112" t="str">
        <f>IF('For State Reps'!T112="","",'For State Reps'!T112)</f>
        <v/>
      </c>
      <c r="AA112" t="str">
        <f>IF('For State Reps'!U112="","",'For State Reps'!U112)</f>
        <v/>
      </c>
      <c r="AB112" t="str">
        <f>IF('For State Reps'!V112="","",'For State Reps'!V112)</f>
        <v/>
      </c>
      <c r="AC112" t="str">
        <f>IF('For State Reps'!W112="","",'For State Reps'!W112)</f>
        <v/>
      </c>
      <c r="AD112" s="45"/>
      <c r="AF112" s="45" t="s">
        <v>969</v>
      </c>
      <c r="AG112" t="str">
        <f>IF('For State Reps'!Y112="","",'For State Reps'!Y112)</f>
        <v/>
      </c>
      <c r="AH112" t="str">
        <f>IF('For State Reps'!Z112="","",'For State Reps'!Z112)</f>
        <v/>
      </c>
      <c r="AI112" s="45" t="s">
        <v>970</v>
      </c>
      <c r="AJ112" t="str">
        <f>IF('For State Reps'!AA112="","",'For State Reps'!AA112)</f>
        <v/>
      </c>
      <c r="AK112" t="str">
        <f>IF('For State Reps'!AB112="","",'For State Reps'!AB112)</f>
        <v/>
      </c>
    </row>
    <row r="113" spans="1:37" ht="16.350000000000001" customHeight="1" x14ac:dyDescent="0.25">
      <c r="A113" s="424"/>
      <c r="B113" s="457"/>
      <c r="C113" s="45" t="s">
        <v>971</v>
      </c>
      <c r="D113" t="str">
        <f>IF('For State Reps'!C113="","",'For State Reps'!C113)</f>
        <v/>
      </c>
      <c r="E113" s="285" t="str">
        <f>IF('For State Reps'!D113="","",'For State Reps'!D113)</f>
        <v/>
      </c>
      <c r="F113" s="45" t="s">
        <v>972</v>
      </c>
      <c r="G113" t="str">
        <f>IF('For State Reps'!E113="","",'For State Reps'!E113)</f>
        <v/>
      </c>
      <c r="H113" t="str">
        <f>IF('For State Reps'!F113="","",'For State Reps'!F113)</f>
        <v/>
      </c>
      <c r="I113" s="45" t="s">
        <v>973</v>
      </c>
      <c r="J113" t="str">
        <f>IF('For State Reps'!G113="","",'For State Reps'!G113)</f>
        <v/>
      </c>
      <c r="K113" t="str">
        <f>IF('For State Reps'!H113="","",'For State Reps'!H113)</f>
        <v/>
      </c>
      <c r="L113" t="str">
        <f>IF('For State Reps'!I113="","",'For State Reps'!I113)</f>
        <v/>
      </c>
      <c r="M113" t="str">
        <f>IF('For State Reps'!J113="","",'For State Reps'!J113)</f>
        <v/>
      </c>
      <c r="N113" s="45" t="s">
        <v>974</v>
      </c>
      <c r="O113" t="str">
        <f>IF('For State Reps'!K113="","",'For State Reps'!K113)</f>
        <v/>
      </c>
      <c r="P113" t="str">
        <f>IF('For State Reps'!L113="","",'For State Reps'!L113)</f>
        <v/>
      </c>
      <c r="Q113" t="str">
        <f>IF('For State Reps'!M113="","",'For State Reps'!M113)</f>
        <v/>
      </c>
      <c r="R113" t="str">
        <f>IF('For State Reps'!N113="","",'For State Reps'!N113)</f>
        <v/>
      </c>
      <c r="S113" s="45" t="s">
        <v>975</v>
      </c>
      <c r="T113" t="str">
        <f>IF('For State Reps'!O113="","",'For State Reps'!O113)</f>
        <v/>
      </c>
      <c r="U113" t="str">
        <f>IF('For State Reps'!P113="","",'For State Reps'!P113)</f>
        <v/>
      </c>
      <c r="V113" t="str">
        <f>IF('For State Reps'!Q113="","",'For State Reps'!Q113)</f>
        <v/>
      </c>
      <c r="W113" t="str">
        <f>IF('For State Reps'!R113="","",'For State Reps'!R113)</f>
        <v/>
      </c>
      <c r="X113" s="45" t="s">
        <v>976</v>
      </c>
      <c r="Y113" t="str">
        <f>IF('For State Reps'!S113="","",'For State Reps'!S113)</f>
        <v/>
      </c>
      <c r="Z113" t="str">
        <f>IF('For State Reps'!T113="","",'For State Reps'!T113)</f>
        <v/>
      </c>
      <c r="AA113" t="str">
        <f>IF('For State Reps'!U113="","",'For State Reps'!U113)</f>
        <v/>
      </c>
      <c r="AB113" t="str">
        <f>IF('For State Reps'!V113="","",'For State Reps'!V113)</f>
        <v/>
      </c>
      <c r="AC113" t="str">
        <f>IF('For State Reps'!W113="","",'For State Reps'!W113)</f>
        <v/>
      </c>
      <c r="AD113" s="45"/>
      <c r="AF113" s="45" t="s">
        <v>977</v>
      </c>
      <c r="AG113" t="str">
        <f>IF('For State Reps'!Y113="","",'For State Reps'!Y113)</f>
        <v/>
      </c>
      <c r="AH113" t="str">
        <f>IF('For State Reps'!Z113="","",'For State Reps'!Z113)</f>
        <v/>
      </c>
      <c r="AI113" s="45" t="s">
        <v>978</v>
      </c>
      <c r="AJ113" t="str">
        <f>IF('For State Reps'!AA113="","",'For State Reps'!AA113)</f>
        <v/>
      </c>
      <c r="AK113" t="str">
        <f>IF('For State Reps'!AB113="","",'For State Reps'!AB113)</f>
        <v/>
      </c>
    </row>
    <row r="114" spans="1:37" ht="16.350000000000001" customHeight="1" thickBot="1" x14ac:dyDescent="0.3">
      <c r="A114" s="425"/>
      <c r="B114" s="458"/>
      <c r="C114" s="44" t="s">
        <v>979</v>
      </c>
      <c r="D114" s="43" t="str">
        <f>IF('For State Reps'!C114="","",'For State Reps'!C114)</f>
        <v/>
      </c>
      <c r="E114" s="286" t="str">
        <f>IF('For State Reps'!D114="","",'For State Reps'!D114)</f>
        <v/>
      </c>
      <c r="F114" s="44" t="s">
        <v>980</v>
      </c>
      <c r="G114" s="43" t="str">
        <f>IF('For State Reps'!E114="","",'For State Reps'!E114)</f>
        <v/>
      </c>
      <c r="H114" s="43" t="str">
        <f>IF('For State Reps'!F114="","",'For State Reps'!F114)</f>
        <v/>
      </c>
      <c r="I114" s="44" t="s">
        <v>981</v>
      </c>
      <c r="J114" s="43" t="str">
        <f>IF('For State Reps'!G114="","",'For State Reps'!G114)</f>
        <v/>
      </c>
      <c r="K114" s="43" t="str">
        <f>IF('For State Reps'!H114="","",'For State Reps'!H114)</f>
        <v/>
      </c>
      <c r="L114" s="43" t="str">
        <f>IF('For State Reps'!I114="","",'For State Reps'!I114)</f>
        <v/>
      </c>
      <c r="M114" s="43" t="str">
        <f>IF('For State Reps'!J114="","",'For State Reps'!J114)</f>
        <v/>
      </c>
      <c r="N114" s="44" t="s">
        <v>982</v>
      </c>
      <c r="O114" s="43" t="str">
        <f>IF('For State Reps'!K114="","",'For State Reps'!K114)</f>
        <v/>
      </c>
      <c r="P114" s="43" t="str">
        <f>IF('For State Reps'!L114="","",'For State Reps'!L114)</f>
        <v/>
      </c>
      <c r="Q114" s="43" t="str">
        <f>IF('For State Reps'!M114="","",'For State Reps'!M114)</f>
        <v/>
      </c>
      <c r="R114" s="43" t="str">
        <f>IF('For State Reps'!N114="","",'For State Reps'!N114)</f>
        <v/>
      </c>
      <c r="S114" s="44" t="s">
        <v>983</v>
      </c>
      <c r="T114" s="43" t="str">
        <f>IF('For State Reps'!O114="","",'For State Reps'!O114)</f>
        <v/>
      </c>
      <c r="U114" s="43" t="str">
        <f>IF('For State Reps'!P114="","",'For State Reps'!P114)</f>
        <v/>
      </c>
      <c r="V114" s="43" t="str">
        <f>IF('For State Reps'!Q114="","",'For State Reps'!Q114)</f>
        <v/>
      </c>
      <c r="W114" s="43" t="str">
        <f>IF('For State Reps'!R114="","",'For State Reps'!R114)</f>
        <v/>
      </c>
      <c r="X114" s="44" t="s">
        <v>984</v>
      </c>
      <c r="Y114" s="43" t="str">
        <f>IF('For State Reps'!S114="","",'For State Reps'!S114)</f>
        <v/>
      </c>
      <c r="Z114" s="43" t="str">
        <f>IF('For State Reps'!T114="","",'For State Reps'!T114)</f>
        <v/>
      </c>
      <c r="AA114" s="43" t="str">
        <f>IF('For State Reps'!U114="","",'For State Reps'!U114)</f>
        <v/>
      </c>
      <c r="AB114" s="43" t="str">
        <f>IF('For State Reps'!V114="","",'For State Reps'!V114)</f>
        <v/>
      </c>
      <c r="AC114" s="43" t="str">
        <f>IF('For State Reps'!W114="","",'For State Reps'!W114)</f>
        <v/>
      </c>
      <c r="AD114" s="44"/>
      <c r="AE114" s="43"/>
      <c r="AF114" s="44" t="s">
        <v>985</v>
      </c>
      <c r="AG114" s="43" t="str">
        <f>IF('For State Reps'!Y114="","",'For State Reps'!Y114)</f>
        <v/>
      </c>
      <c r="AH114" s="43" t="str">
        <f>IF('For State Reps'!Z114="","",'For State Reps'!Z114)</f>
        <v/>
      </c>
      <c r="AI114" s="44" t="s">
        <v>986</v>
      </c>
      <c r="AJ114" s="43" t="str">
        <f>IF('For State Reps'!AA114="","",'For State Reps'!AA114)</f>
        <v/>
      </c>
      <c r="AK114" s="43" t="str">
        <f>IF('For State Reps'!AB114="","",'For State Reps'!AB114)</f>
        <v/>
      </c>
    </row>
    <row r="115" spans="1:37" ht="16.350000000000001" customHeight="1" x14ac:dyDescent="0.25">
      <c r="A115" s="405" t="s">
        <v>53</v>
      </c>
      <c r="B115" s="444" t="str">
        <f>IF('For State Reps'!$B115="","",'For State Reps'!$B115)</f>
        <v/>
      </c>
      <c r="C115" s="45" t="s">
        <v>987</v>
      </c>
      <c r="D115" t="str">
        <f>IF('For State Reps'!C115="","",'For State Reps'!C115)</f>
        <v/>
      </c>
      <c r="E115" s="285" t="str">
        <f>IF('For State Reps'!D115="","",'For State Reps'!D115)</f>
        <v/>
      </c>
      <c r="F115" s="45" t="s">
        <v>988</v>
      </c>
      <c r="G115" t="str">
        <f>IF('For State Reps'!E115="","",'For State Reps'!E115)</f>
        <v/>
      </c>
      <c r="H115" t="str">
        <f>IF('For State Reps'!F115="","",'For State Reps'!F115)</f>
        <v/>
      </c>
      <c r="I115" s="45" t="s">
        <v>989</v>
      </c>
      <c r="J115" t="str">
        <f>IF('For State Reps'!G115="","",'For State Reps'!G115)</f>
        <v/>
      </c>
      <c r="K115" t="str">
        <f>IF('For State Reps'!H115="","",'For State Reps'!H115)</f>
        <v/>
      </c>
      <c r="L115" t="str">
        <f>IF('For State Reps'!I115="","",'For State Reps'!I115)</f>
        <v/>
      </c>
      <c r="M115" t="str">
        <f>IF('For State Reps'!J115="","",'For State Reps'!J115)</f>
        <v/>
      </c>
      <c r="N115" s="45" t="s">
        <v>990</v>
      </c>
      <c r="O115" t="str">
        <f>IF('For State Reps'!K115="","",'For State Reps'!K115)</f>
        <v/>
      </c>
      <c r="P115" t="str">
        <f>IF('For State Reps'!L115="","",'For State Reps'!L115)</f>
        <v/>
      </c>
      <c r="Q115" t="str">
        <f>IF('For State Reps'!M115="","",'For State Reps'!M115)</f>
        <v/>
      </c>
      <c r="R115" t="str">
        <f>IF('For State Reps'!N115="","",'For State Reps'!N115)</f>
        <v/>
      </c>
      <c r="S115" s="45" t="s">
        <v>991</v>
      </c>
      <c r="T115" t="str">
        <f>IF('For State Reps'!O115="","",'For State Reps'!O115)</f>
        <v/>
      </c>
      <c r="U115" t="str">
        <f>IF('For State Reps'!P115="","",'For State Reps'!P115)</f>
        <v/>
      </c>
      <c r="V115" t="str">
        <f>IF('For State Reps'!Q115="","",'For State Reps'!Q115)</f>
        <v/>
      </c>
      <c r="W115" t="str">
        <f>IF('For State Reps'!R115="","",'For State Reps'!R115)</f>
        <v/>
      </c>
      <c r="X115" s="45" t="s">
        <v>992</v>
      </c>
      <c r="Y115" t="str">
        <f>IF('For State Reps'!S115="","",'For State Reps'!S115)</f>
        <v/>
      </c>
      <c r="Z115" t="str">
        <f>IF('For State Reps'!T115="","",'For State Reps'!T115)</f>
        <v/>
      </c>
      <c r="AA115" t="str">
        <f>IF('For State Reps'!U115="","",'For State Reps'!U115)</f>
        <v/>
      </c>
      <c r="AB115" t="str">
        <f>IF('For State Reps'!V115="","",'For State Reps'!V115)</f>
        <v/>
      </c>
      <c r="AC115" t="str">
        <f>IF('For State Reps'!W115="","",'For State Reps'!W115)</f>
        <v/>
      </c>
      <c r="AD115" s="45" t="s">
        <v>993</v>
      </c>
      <c r="AE115" t="str">
        <f>IF('For State Reps'!X115="","",'For State Reps'!X115)</f>
        <v/>
      </c>
      <c r="AF115" s="45" t="s">
        <v>994</v>
      </c>
      <c r="AG115" t="str">
        <f>IF('For State Reps'!Y115="","",'For State Reps'!Y115)</f>
        <v/>
      </c>
      <c r="AH115" t="str">
        <f>IF('For State Reps'!Z115="","",'For State Reps'!Z115)</f>
        <v/>
      </c>
      <c r="AI115" s="45" t="s">
        <v>995</v>
      </c>
      <c r="AJ115" t="str">
        <f>IF('For State Reps'!AA115="","",'For State Reps'!AA115)</f>
        <v/>
      </c>
      <c r="AK115" t="str">
        <f>IF('For State Reps'!AB115="","",'For State Reps'!AB115)</f>
        <v/>
      </c>
    </row>
    <row r="116" spans="1:37" ht="16.350000000000001" customHeight="1" x14ac:dyDescent="0.25">
      <c r="A116" s="406"/>
      <c r="B116" s="445"/>
      <c r="C116" s="45" t="s">
        <v>996</v>
      </c>
      <c r="D116" t="str">
        <f>IF('For State Reps'!C116="","",'For State Reps'!C116)</f>
        <v/>
      </c>
      <c r="E116" s="285" t="str">
        <f>IF('For State Reps'!D116="","",'For State Reps'!D116)</f>
        <v/>
      </c>
      <c r="F116" s="45" t="s">
        <v>997</v>
      </c>
      <c r="G116" t="str">
        <f>IF('For State Reps'!E116="","",'For State Reps'!E116)</f>
        <v/>
      </c>
      <c r="H116" t="str">
        <f>IF('For State Reps'!F116="","",'For State Reps'!F116)</f>
        <v/>
      </c>
      <c r="I116" s="45" t="s">
        <v>998</v>
      </c>
      <c r="J116" t="str">
        <f>IF('For State Reps'!G116="","",'For State Reps'!G116)</f>
        <v/>
      </c>
      <c r="K116" t="str">
        <f>IF('For State Reps'!H116="","",'For State Reps'!H116)</f>
        <v/>
      </c>
      <c r="L116" t="str">
        <f>IF('For State Reps'!I116="","",'For State Reps'!I116)</f>
        <v/>
      </c>
      <c r="M116" t="str">
        <f>IF('For State Reps'!J116="","",'For State Reps'!J116)</f>
        <v/>
      </c>
      <c r="N116" s="45" t="s">
        <v>999</v>
      </c>
      <c r="O116" t="str">
        <f>IF('For State Reps'!K116="","",'For State Reps'!K116)</f>
        <v/>
      </c>
      <c r="P116" t="str">
        <f>IF('For State Reps'!L116="","",'For State Reps'!L116)</f>
        <v/>
      </c>
      <c r="Q116" t="str">
        <f>IF('For State Reps'!M116="","",'For State Reps'!M116)</f>
        <v/>
      </c>
      <c r="R116" t="str">
        <f>IF('For State Reps'!N116="","",'For State Reps'!N116)</f>
        <v/>
      </c>
      <c r="S116" s="45" t="s">
        <v>1000</v>
      </c>
      <c r="T116" t="str">
        <f>IF('For State Reps'!O116="","",'For State Reps'!O116)</f>
        <v/>
      </c>
      <c r="U116" t="str">
        <f>IF('For State Reps'!P116="","",'For State Reps'!P116)</f>
        <v/>
      </c>
      <c r="V116" t="str">
        <f>IF('For State Reps'!Q116="","",'For State Reps'!Q116)</f>
        <v/>
      </c>
      <c r="W116" t="str">
        <f>IF('For State Reps'!R116="","",'For State Reps'!R116)</f>
        <v/>
      </c>
      <c r="X116" s="45" t="s">
        <v>1001</v>
      </c>
      <c r="Y116" t="str">
        <f>IF('For State Reps'!S116="","",'For State Reps'!S116)</f>
        <v/>
      </c>
      <c r="Z116" t="str">
        <f>IF('For State Reps'!T116="","",'For State Reps'!T116)</f>
        <v/>
      </c>
      <c r="AA116" t="str">
        <f>IF('For State Reps'!U116="","",'For State Reps'!U116)</f>
        <v/>
      </c>
      <c r="AB116" t="str">
        <f>IF('For State Reps'!V116="","",'For State Reps'!V116)</f>
        <v/>
      </c>
      <c r="AC116" t="str">
        <f>IF('For State Reps'!W116="","",'For State Reps'!W116)</f>
        <v/>
      </c>
      <c r="AD116" s="45"/>
      <c r="AF116" s="45" t="s">
        <v>1002</v>
      </c>
      <c r="AG116" t="str">
        <f>IF('For State Reps'!Y116="","",'For State Reps'!Y116)</f>
        <v/>
      </c>
      <c r="AH116" t="str">
        <f>IF('For State Reps'!Z116="","",'For State Reps'!Z116)</f>
        <v/>
      </c>
      <c r="AI116" s="45" t="s">
        <v>1003</v>
      </c>
      <c r="AJ116" t="str">
        <f>IF('For State Reps'!AA116="","",'For State Reps'!AA116)</f>
        <v/>
      </c>
      <c r="AK116" t="str">
        <f>IF('For State Reps'!AB116="","",'For State Reps'!AB116)</f>
        <v/>
      </c>
    </row>
    <row r="117" spans="1:37" ht="16.350000000000001" customHeight="1" x14ac:dyDescent="0.25">
      <c r="A117" s="406"/>
      <c r="B117" s="445"/>
      <c r="C117" s="45" t="s">
        <v>1004</v>
      </c>
      <c r="D117" t="str">
        <f>IF('For State Reps'!C117="","",'For State Reps'!C117)</f>
        <v/>
      </c>
      <c r="E117" s="285" t="str">
        <f>IF('For State Reps'!D117="","",'For State Reps'!D117)</f>
        <v/>
      </c>
      <c r="F117" s="45" t="s">
        <v>1005</v>
      </c>
      <c r="G117" t="str">
        <f>IF('For State Reps'!E117="","",'For State Reps'!E117)</f>
        <v/>
      </c>
      <c r="H117" t="str">
        <f>IF('For State Reps'!F117="","",'For State Reps'!F117)</f>
        <v/>
      </c>
      <c r="I117" s="45" t="s">
        <v>1006</v>
      </c>
      <c r="J117" t="str">
        <f>IF('For State Reps'!G117="","",'For State Reps'!G117)</f>
        <v/>
      </c>
      <c r="K117" t="str">
        <f>IF('For State Reps'!H117="","",'For State Reps'!H117)</f>
        <v/>
      </c>
      <c r="L117" t="str">
        <f>IF('For State Reps'!I117="","",'For State Reps'!I117)</f>
        <v/>
      </c>
      <c r="M117" t="str">
        <f>IF('For State Reps'!J117="","",'For State Reps'!J117)</f>
        <v/>
      </c>
      <c r="N117" s="45" t="s">
        <v>1007</v>
      </c>
      <c r="O117" t="str">
        <f>IF('For State Reps'!K117="","",'For State Reps'!K117)</f>
        <v/>
      </c>
      <c r="P117" t="str">
        <f>IF('For State Reps'!L117="","",'For State Reps'!L117)</f>
        <v/>
      </c>
      <c r="Q117" t="str">
        <f>IF('For State Reps'!M117="","",'For State Reps'!M117)</f>
        <v/>
      </c>
      <c r="R117" t="str">
        <f>IF('For State Reps'!N117="","",'For State Reps'!N117)</f>
        <v/>
      </c>
      <c r="S117" s="45" t="s">
        <v>1008</v>
      </c>
      <c r="T117" t="str">
        <f>IF('For State Reps'!O117="","",'For State Reps'!O117)</f>
        <v/>
      </c>
      <c r="U117" t="str">
        <f>IF('For State Reps'!P117="","",'For State Reps'!P117)</f>
        <v/>
      </c>
      <c r="V117" t="str">
        <f>IF('For State Reps'!Q117="","",'For State Reps'!Q117)</f>
        <v/>
      </c>
      <c r="W117" t="str">
        <f>IF('For State Reps'!R117="","",'For State Reps'!R117)</f>
        <v/>
      </c>
      <c r="X117" s="45" t="s">
        <v>1009</v>
      </c>
      <c r="Y117" t="str">
        <f>IF('For State Reps'!S117="","",'For State Reps'!S117)</f>
        <v/>
      </c>
      <c r="Z117" t="str">
        <f>IF('For State Reps'!T117="","",'For State Reps'!T117)</f>
        <v/>
      </c>
      <c r="AA117" t="str">
        <f>IF('For State Reps'!U117="","",'For State Reps'!U117)</f>
        <v/>
      </c>
      <c r="AB117" t="str">
        <f>IF('For State Reps'!V117="","",'For State Reps'!V117)</f>
        <v/>
      </c>
      <c r="AC117" t="str">
        <f>IF('For State Reps'!W117="","",'For State Reps'!W117)</f>
        <v/>
      </c>
      <c r="AD117" s="45"/>
      <c r="AF117" s="45" t="s">
        <v>1010</v>
      </c>
      <c r="AG117" t="str">
        <f>IF('For State Reps'!Y117="","",'For State Reps'!Y117)</f>
        <v/>
      </c>
      <c r="AH117" t="str">
        <f>IF('For State Reps'!Z117="","",'For State Reps'!Z117)</f>
        <v/>
      </c>
      <c r="AI117" s="45" t="s">
        <v>1011</v>
      </c>
      <c r="AJ117" t="str">
        <f>IF('For State Reps'!AA117="","",'For State Reps'!AA117)</f>
        <v/>
      </c>
      <c r="AK117" t="str">
        <f>IF('For State Reps'!AB117="","",'For State Reps'!AB117)</f>
        <v/>
      </c>
    </row>
    <row r="118" spans="1:37" ht="16.350000000000001" customHeight="1" thickBot="1" x14ac:dyDescent="0.3">
      <c r="A118" s="407"/>
      <c r="B118" s="446"/>
      <c r="C118" s="44" t="s">
        <v>1012</v>
      </c>
      <c r="D118" s="43" t="str">
        <f>IF('For State Reps'!C118="","",'For State Reps'!C118)</f>
        <v/>
      </c>
      <c r="E118" s="286" t="str">
        <f>IF('For State Reps'!D118="","",'For State Reps'!D118)</f>
        <v/>
      </c>
      <c r="F118" s="44" t="s">
        <v>1013</v>
      </c>
      <c r="G118" s="43" t="str">
        <f>IF('For State Reps'!E118="","",'For State Reps'!E118)</f>
        <v/>
      </c>
      <c r="H118" s="43" t="str">
        <f>IF('For State Reps'!F118="","",'For State Reps'!F118)</f>
        <v/>
      </c>
      <c r="I118" s="44" t="s">
        <v>1014</v>
      </c>
      <c r="J118" s="43" t="str">
        <f>IF('For State Reps'!G118="","",'For State Reps'!G118)</f>
        <v/>
      </c>
      <c r="K118" s="43" t="str">
        <f>IF('For State Reps'!H118="","",'For State Reps'!H118)</f>
        <v/>
      </c>
      <c r="L118" s="43" t="str">
        <f>IF('For State Reps'!I118="","",'For State Reps'!I118)</f>
        <v/>
      </c>
      <c r="M118" s="43" t="str">
        <f>IF('For State Reps'!J118="","",'For State Reps'!J118)</f>
        <v/>
      </c>
      <c r="N118" s="44" t="s">
        <v>1015</v>
      </c>
      <c r="O118" s="43" t="str">
        <f>IF('For State Reps'!K118="","",'For State Reps'!K118)</f>
        <v/>
      </c>
      <c r="P118" s="43" t="str">
        <f>IF('For State Reps'!L118="","",'For State Reps'!L118)</f>
        <v/>
      </c>
      <c r="Q118" s="43" t="str">
        <f>IF('For State Reps'!M118="","",'For State Reps'!M118)</f>
        <v/>
      </c>
      <c r="R118" s="43" t="str">
        <f>IF('For State Reps'!N118="","",'For State Reps'!N118)</f>
        <v/>
      </c>
      <c r="S118" s="44" t="s">
        <v>1016</v>
      </c>
      <c r="T118" s="43" t="str">
        <f>IF('For State Reps'!O118="","",'For State Reps'!O118)</f>
        <v/>
      </c>
      <c r="U118" s="43" t="str">
        <f>IF('For State Reps'!P118="","",'For State Reps'!P118)</f>
        <v/>
      </c>
      <c r="V118" s="43" t="str">
        <f>IF('For State Reps'!Q118="","",'For State Reps'!Q118)</f>
        <v/>
      </c>
      <c r="W118" s="43" t="str">
        <f>IF('For State Reps'!R118="","",'For State Reps'!R118)</f>
        <v/>
      </c>
      <c r="X118" s="44" t="s">
        <v>1017</v>
      </c>
      <c r="Y118" s="43" t="str">
        <f>IF('For State Reps'!S118="","",'For State Reps'!S118)</f>
        <v/>
      </c>
      <c r="Z118" s="43" t="str">
        <f>IF('For State Reps'!T118="","",'For State Reps'!T118)</f>
        <v/>
      </c>
      <c r="AA118" s="43" t="str">
        <f>IF('For State Reps'!U118="","",'For State Reps'!U118)</f>
        <v/>
      </c>
      <c r="AB118" s="43" t="str">
        <f>IF('For State Reps'!V118="","",'For State Reps'!V118)</f>
        <v/>
      </c>
      <c r="AC118" s="43" t="str">
        <f>IF('For State Reps'!W118="","",'For State Reps'!W118)</f>
        <v/>
      </c>
      <c r="AD118" s="44"/>
      <c r="AE118" s="43"/>
      <c r="AF118" s="44" t="s">
        <v>1018</v>
      </c>
      <c r="AG118" s="43" t="str">
        <f>IF('For State Reps'!Y118="","",'For State Reps'!Y118)</f>
        <v/>
      </c>
      <c r="AH118" s="43" t="str">
        <f>IF('For State Reps'!Z118="","",'For State Reps'!Z118)</f>
        <v/>
      </c>
      <c r="AI118" s="44" t="s">
        <v>1019</v>
      </c>
      <c r="AJ118" s="43" t="str">
        <f>IF('For State Reps'!AA118="","",'For State Reps'!AA118)</f>
        <v/>
      </c>
      <c r="AK118" s="43" t="str">
        <f>IF('For State Reps'!AB118="","",'For State Reps'!AB118)</f>
        <v/>
      </c>
    </row>
    <row r="119" spans="1:37" ht="16.350000000000001" customHeight="1" x14ac:dyDescent="0.25">
      <c r="A119" s="408" t="s">
        <v>54</v>
      </c>
      <c r="B119" s="444" t="str">
        <f>IF('For State Reps'!$B119="","",'For State Reps'!$B119)</f>
        <v/>
      </c>
      <c r="C119" s="45" t="s">
        <v>1020</v>
      </c>
      <c r="D119" t="str">
        <f>IF('For State Reps'!C119="","",'For State Reps'!C119)</f>
        <v/>
      </c>
      <c r="E119" s="285" t="str">
        <f>IF('For State Reps'!D119="","",'For State Reps'!D119)</f>
        <v/>
      </c>
      <c r="F119" s="45" t="s">
        <v>1021</v>
      </c>
      <c r="G119" t="str">
        <f>IF('For State Reps'!E119="","",'For State Reps'!E119)</f>
        <v/>
      </c>
      <c r="H119" t="str">
        <f>IF('For State Reps'!F119="","",'For State Reps'!F119)</f>
        <v/>
      </c>
      <c r="I119" s="45" t="s">
        <v>1022</v>
      </c>
      <c r="J119" t="str">
        <f>IF('For State Reps'!G119="","",'For State Reps'!G119)</f>
        <v/>
      </c>
      <c r="K119" t="str">
        <f>IF('For State Reps'!H119="","",'For State Reps'!H119)</f>
        <v/>
      </c>
      <c r="L119" t="str">
        <f>IF('For State Reps'!I119="","",'For State Reps'!I119)</f>
        <v/>
      </c>
      <c r="M119" t="str">
        <f>IF('For State Reps'!J119="","",'For State Reps'!J119)</f>
        <v/>
      </c>
      <c r="N119" s="45" t="s">
        <v>1023</v>
      </c>
      <c r="O119" t="str">
        <f>IF('For State Reps'!K119="","",'For State Reps'!K119)</f>
        <v/>
      </c>
      <c r="P119" t="str">
        <f>IF('For State Reps'!L119="","",'For State Reps'!L119)</f>
        <v/>
      </c>
      <c r="Q119" t="str">
        <f>IF('For State Reps'!M119="","",'For State Reps'!M119)</f>
        <v/>
      </c>
      <c r="R119" t="str">
        <f>IF('For State Reps'!N119="","",'For State Reps'!N119)</f>
        <v/>
      </c>
      <c r="S119" s="45" t="s">
        <v>1024</v>
      </c>
      <c r="T119" t="str">
        <f>IF('For State Reps'!O119="","",'For State Reps'!O119)</f>
        <v/>
      </c>
      <c r="U119" t="str">
        <f>IF('For State Reps'!P119="","",'For State Reps'!P119)</f>
        <v/>
      </c>
      <c r="V119" t="str">
        <f>IF('For State Reps'!Q119="","",'For State Reps'!Q119)</f>
        <v/>
      </c>
      <c r="W119" t="str">
        <f>IF('For State Reps'!R119="","",'For State Reps'!R119)</f>
        <v/>
      </c>
      <c r="X119" s="45" t="s">
        <v>1025</v>
      </c>
      <c r="Y119" t="str">
        <f>IF('For State Reps'!S119="","",'For State Reps'!S119)</f>
        <v/>
      </c>
      <c r="Z119" t="str">
        <f>IF('For State Reps'!T119="","",'For State Reps'!T119)</f>
        <v/>
      </c>
      <c r="AA119" t="str">
        <f>IF('For State Reps'!U119="","",'For State Reps'!U119)</f>
        <v/>
      </c>
      <c r="AB119" t="str">
        <f>IF('For State Reps'!V119="","",'For State Reps'!V119)</f>
        <v/>
      </c>
      <c r="AC119" t="str">
        <f>IF('For State Reps'!W119="","",'For State Reps'!W119)</f>
        <v/>
      </c>
      <c r="AD119" s="45" t="s">
        <v>1026</v>
      </c>
      <c r="AE119" t="str">
        <f>IF('For State Reps'!X119="","",'For State Reps'!X119)</f>
        <v/>
      </c>
      <c r="AF119" s="45" t="s">
        <v>1027</v>
      </c>
      <c r="AG119" t="str">
        <f>IF('For State Reps'!Y119="","",'For State Reps'!Y119)</f>
        <v/>
      </c>
      <c r="AH119" t="str">
        <f>IF('For State Reps'!Z119="","",'For State Reps'!Z119)</f>
        <v/>
      </c>
      <c r="AI119" s="45" t="s">
        <v>1028</v>
      </c>
      <c r="AJ119" t="str">
        <f>IF('For State Reps'!AA119="","",'For State Reps'!AA119)</f>
        <v/>
      </c>
      <c r="AK119" t="str">
        <f>IF('For State Reps'!AB119="","",'For State Reps'!AB119)</f>
        <v/>
      </c>
    </row>
    <row r="120" spans="1:37" ht="16.350000000000001" customHeight="1" x14ac:dyDescent="0.25">
      <c r="A120" s="409"/>
      <c r="B120" s="445"/>
      <c r="C120" s="45" t="s">
        <v>1029</v>
      </c>
      <c r="D120" t="str">
        <f>IF('For State Reps'!C120="","",'For State Reps'!C120)</f>
        <v/>
      </c>
      <c r="E120" s="285" t="str">
        <f>IF('For State Reps'!D120="","",'For State Reps'!D120)</f>
        <v/>
      </c>
      <c r="F120" s="45" t="s">
        <v>1030</v>
      </c>
      <c r="G120" t="str">
        <f>IF('For State Reps'!E120="","",'For State Reps'!E120)</f>
        <v/>
      </c>
      <c r="H120" t="str">
        <f>IF('For State Reps'!F120="","",'For State Reps'!F120)</f>
        <v/>
      </c>
      <c r="I120" s="45" t="s">
        <v>1031</v>
      </c>
      <c r="J120" t="str">
        <f>IF('For State Reps'!G120="","",'For State Reps'!G120)</f>
        <v/>
      </c>
      <c r="K120" t="str">
        <f>IF('For State Reps'!H120="","",'For State Reps'!H120)</f>
        <v/>
      </c>
      <c r="L120" t="str">
        <f>IF('For State Reps'!I120="","",'For State Reps'!I120)</f>
        <v/>
      </c>
      <c r="M120" t="str">
        <f>IF('For State Reps'!J120="","",'For State Reps'!J120)</f>
        <v/>
      </c>
      <c r="N120" s="45" t="s">
        <v>1032</v>
      </c>
      <c r="O120" t="str">
        <f>IF('For State Reps'!K120="","",'For State Reps'!K120)</f>
        <v/>
      </c>
      <c r="P120" t="str">
        <f>IF('For State Reps'!L120="","",'For State Reps'!L120)</f>
        <v/>
      </c>
      <c r="Q120" t="str">
        <f>IF('For State Reps'!M120="","",'For State Reps'!M120)</f>
        <v/>
      </c>
      <c r="R120" t="str">
        <f>IF('For State Reps'!N120="","",'For State Reps'!N120)</f>
        <v/>
      </c>
      <c r="S120" s="45" t="s">
        <v>1033</v>
      </c>
      <c r="T120" t="str">
        <f>IF('For State Reps'!O120="","",'For State Reps'!O120)</f>
        <v/>
      </c>
      <c r="U120" t="str">
        <f>IF('For State Reps'!P120="","",'For State Reps'!P120)</f>
        <v/>
      </c>
      <c r="V120" t="str">
        <f>IF('For State Reps'!Q120="","",'For State Reps'!Q120)</f>
        <v/>
      </c>
      <c r="W120" t="str">
        <f>IF('For State Reps'!R120="","",'For State Reps'!R120)</f>
        <v/>
      </c>
      <c r="X120" s="45" t="s">
        <v>1034</v>
      </c>
      <c r="Y120" t="str">
        <f>IF('For State Reps'!S120="","",'For State Reps'!S120)</f>
        <v/>
      </c>
      <c r="Z120" t="str">
        <f>IF('For State Reps'!T120="","",'For State Reps'!T120)</f>
        <v/>
      </c>
      <c r="AA120" t="str">
        <f>IF('For State Reps'!U120="","",'For State Reps'!U120)</f>
        <v/>
      </c>
      <c r="AB120" t="str">
        <f>IF('For State Reps'!V120="","",'For State Reps'!V120)</f>
        <v/>
      </c>
      <c r="AC120" t="str">
        <f>IF('For State Reps'!W120="","",'For State Reps'!W120)</f>
        <v/>
      </c>
      <c r="AD120" s="45"/>
      <c r="AF120" s="45" t="s">
        <v>1035</v>
      </c>
      <c r="AG120" t="str">
        <f>IF('For State Reps'!Y120="","",'For State Reps'!Y120)</f>
        <v/>
      </c>
      <c r="AH120" t="str">
        <f>IF('For State Reps'!Z120="","",'For State Reps'!Z120)</f>
        <v/>
      </c>
      <c r="AI120" s="45" t="s">
        <v>1036</v>
      </c>
      <c r="AJ120" t="str">
        <f>IF('For State Reps'!AA120="","",'For State Reps'!AA120)</f>
        <v/>
      </c>
      <c r="AK120" t="str">
        <f>IF('For State Reps'!AB120="","",'For State Reps'!AB120)</f>
        <v/>
      </c>
    </row>
    <row r="121" spans="1:37" ht="16.350000000000001" customHeight="1" x14ac:dyDescent="0.25">
      <c r="A121" s="409"/>
      <c r="B121" s="445"/>
      <c r="C121" s="45" t="s">
        <v>1037</v>
      </c>
      <c r="D121" t="str">
        <f>IF('For State Reps'!C121="","",'For State Reps'!C121)</f>
        <v/>
      </c>
      <c r="E121" s="285" t="str">
        <f>IF('For State Reps'!D121="","",'For State Reps'!D121)</f>
        <v/>
      </c>
      <c r="F121" s="45" t="s">
        <v>1038</v>
      </c>
      <c r="G121" t="str">
        <f>IF('For State Reps'!E121="","",'For State Reps'!E121)</f>
        <v/>
      </c>
      <c r="H121" t="str">
        <f>IF('For State Reps'!F121="","",'For State Reps'!F121)</f>
        <v/>
      </c>
      <c r="I121" s="45" t="s">
        <v>1039</v>
      </c>
      <c r="J121" t="str">
        <f>IF('For State Reps'!G121="","",'For State Reps'!G121)</f>
        <v/>
      </c>
      <c r="K121" t="str">
        <f>IF('For State Reps'!H121="","",'For State Reps'!H121)</f>
        <v/>
      </c>
      <c r="L121" t="str">
        <f>IF('For State Reps'!I121="","",'For State Reps'!I121)</f>
        <v/>
      </c>
      <c r="M121" t="str">
        <f>IF('For State Reps'!J121="","",'For State Reps'!J121)</f>
        <v/>
      </c>
      <c r="N121" s="45" t="s">
        <v>1040</v>
      </c>
      <c r="O121" t="str">
        <f>IF('For State Reps'!K121="","",'For State Reps'!K121)</f>
        <v/>
      </c>
      <c r="P121" t="str">
        <f>IF('For State Reps'!L121="","",'For State Reps'!L121)</f>
        <v/>
      </c>
      <c r="Q121" t="str">
        <f>IF('For State Reps'!M121="","",'For State Reps'!M121)</f>
        <v/>
      </c>
      <c r="R121" t="str">
        <f>IF('For State Reps'!N121="","",'For State Reps'!N121)</f>
        <v/>
      </c>
      <c r="S121" s="45" t="s">
        <v>1041</v>
      </c>
      <c r="T121" t="str">
        <f>IF('For State Reps'!O121="","",'For State Reps'!O121)</f>
        <v/>
      </c>
      <c r="U121" t="str">
        <f>IF('For State Reps'!P121="","",'For State Reps'!P121)</f>
        <v/>
      </c>
      <c r="V121" t="str">
        <f>IF('For State Reps'!Q121="","",'For State Reps'!Q121)</f>
        <v/>
      </c>
      <c r="W121" t="str">
        <f>IF('For State Reps'!R121="","",'For State Reps'!R121)</f>
        <v/>
      </c>
      <c r="X121" s="45" t="s">
        <v>1042</v>
      </c>
      <c r="Y121" t="str">
        <f>IF('For State Reps'!S121="","",'For State Reps'!S121)</f>
        <v/>
      </c>
      <c r="Z121" t="str">
        <f>IF('For State Reps'!T121="","",'For State Reps'!T121)</f>
        <v/>
      </c>
      <c r="AA121" t="str">
        <f>IF('For State Reps'!U121="","",'For State Reps'!U121)</f>
        <v/>
      </c>
      <c r="AB121" t="str">
        <f>IF('For State Reps'!V121="","",'For State Reps'!V121)</f>
        <v/>
      </c>
      <c r="AC121" t="str">
        <f>IF('For State Reps'!W121="","",'For State Reps'!W121)</f>
        <v/>
      </c>
      <c r="AD121" s="45"/>
      <c r="AF121" s="45" t="s">
        <v>1043</v>
      </c>
      <c r="AG121" t="str">
        <f>IF('For State Reps'!Y121="","",'For State Reps'!Y121)</f>
        <v/>
      </c>
      <c r="AH121" t="str">
        <f>IF('For State Reps'!Z121="","",'For State Reps'!Z121)</f>
        <v/>
      </c>
      <c r="AI121" s="45" t="s">
        <v>1044</v>
      </c>
      <c r="AJ121" t="str">
        <f>IF('For State Reps'!AA121="","",'For State Reps'!AA121)</f>
        <v/>
      </c>
      <c r="AK121" t="str">
        <f>IF('For State Reps'!AB121="","",'For State Reps'!AB121)</f>
        <v/>
      </c>
    </row>
    <row r="122" spans="1:37" ht="16.350000000000001" customHeight="1" thickBot="1" x14ac:dyDescent="0.3">
      <c r="A122" s="410"/>
      <c r="B122" s="446"/>
      <c r="C122" s="44" t="s">
        <v>1045</v>
      </c>
      <c r="D122" s="43" t="str">
        <f>IF('For State Reps'!C122="","",'For State Reps'!C122)</f>
        <v/>
      </c>
      <c r="E122" s="286" t="str">
        <f>IF('For State Reps'!D122="","",'For State Reps'!D122)</f>
        <v/>
      </c>
      <c r="F122" s="44" t="s">
        <v>1046</v>
      </c>
      <c r="G122" s="43" t="str">
        <f>IF('For State Reps'!E122="","",'For State Reps'!E122)</f>
        <v/>
      </c>
      <c r="H122" s="43" t="str">
        <f>IF('For State Reps'!F122="","",'For State Reps'!F122)</f>
        <v/>
      </c>
      <c r="I122" s="44" t="s">
        <v>1047</v>
      </c>
      <c r="J122" s="43" t="str">
        <f>IF('For State Reps'!G122="","",'For State Reps'!G122)</f>
        <v/>
      </c>
      <c r="K122" s="43" t="str">
        <f>IF('For State Reps'!H122="","",'For State Reps'!H122)</f>
        <v/>
      </c>
      <c r="L122" s="43" t="str">
        <f>IF('For State Reps'!I122="","",'For State Reps'!I122)</f>
        <v/>
      </c>
      <c r="M122" s="43" t="str">
        <f>IF('For State Reps'!J122="","",'For State Reps'!J122)</f>
        <v/>
      </c>
      <c r="N122" s="44" t="s">
        <v>1048</v>
      </c>
      <c r="O122" s="43" t="str">
        <f>IF('For State Reps'!K122="","",'For State Reps'!K122)</f>
        <v/>
      </c>
      <c r="P122" s="43" t="str">
        <f>IF('For State Reps'!L122="","",'For State Reps'!L122)</f>
        <v/>
      </c>
      <c r="Q122" s="43" t="str">
        <f>IF('For State Reps'!M122="","",'For State Reps'!M122)</f>
        <v/>
      </c>
      <c r="R122" s="43" t="str">
        <f>IF('For State Reps'!N122="","",'For State Reps'!N122)</f>
        <v/>
      </c>
      <c r="S122" s="44" t="s">
        <v>1049</v>
      </c>
      <c r="T122" s="43" t="str">
        <f>IF('For State Reps'!O122="","",'For State Reps'!O122)</f>
        <v/>
      </c>
      <c r="U122" s="43" t="str">
        <f>IF('For State Reps'!P122="","",'For State Reps'!P122)</f>
        <v/>
      </c>
      <c r="V122" s="43" t="str">
        <f>IF('For State Reps'!Q122="","",'For State Reps'!Q122)</f>
        <v/>
      </c>
      <c r="W122" s="43" t="str">
        <f>IF('For State Reps'!R122="","",'For State Reps'!R122)</f>
        <v/>
      </c>
      <c r="X122" s="44" t="s">
        <v>1050</v>
      </c>
      <c r="Y122" s="43" t="str">
        <f>IF('For State Reps'!S122="","",'For State Reps'!S122)</f>
        <v/>
      </c>
      <c r="Z122" s="43" t="str">
        <f>IF('For State Reps'!T122="","",'For State Reps'!T122)</f>
        <v/>
      </c>
      <c r="AA122" s="43" t="str">
        <f>IF('For State Reps'!U122="","",'For State Reps'!U122)</f>
        <v/>
      </c>
      <c r="AB122" s="43" t="str">
        <f>IF('For State Reps'!V122="","",'For State Reps'!V122)</f>
        <v/>
      </c>
      <c r="AC122" s="43" t="str">
        <f>IF('For State Reps'!W122="","",'For State Reps'!W122)</f>
        <v/>
      </c>
      <c r="AD122" s="44"/>
      <c r="AE122" s="43"/>
      <c r="AF122" s="44" t="s">
        <v>1051</v>
      </c>
      <c r="AG122" s="43" t="str">
        <f>IF('For State Reps'!Y122="","",'For State Reps'!Y122)</f>
        <v/>
      </c>
      <c r="AH122" s="43" t="str">
        <f>IF('For State Reps'!Z122="","",'For State Reps'!Z122)</f>
        <v/>
      </c>
      <c r="AI122" s="44" t="s">
        <v>1052</v>
      </c>
      <c r="AJ122" s="43" t="str">
        <f>IF('For State Reps'!AA122="","",'For State Reps'!AA122)</f>
        <v/>
      </c>
      <c r="AK122" s="43" t="str">
        <f>IF('For State Reps'!AB122="","",'For State Reps'!AB122)</f>
        <v/>
      </c>
    </row>
    <row r="123" spans="1:37" ht="16.350000000000001" customHeight="1" x14ac:dyDescent="0.25">
      <c r="A123" s="411" t="s">
        <v>55</v>
      </c>
      <c r="B123" s="444" t="str">
        <f>IF('For State Reps'!$B123="","",'For State Reps'!$B123)</f>
        <v/>
      </c>
      <c r="C123" s="45" t="s">
        <v>1053</v>
      </c>
      <c r="D123" t="str">
        <f>IF('For State Reps'!C123="","",'For State Reps'!C123)</f>
        <v/>
      </c>
      <c r="E123" s="285" t="str">
        <f>IF('For State Reps'!D123="","",'For State Reps'!D123)</f>
        <v/>
      </c>
      <c r="F123" s="45" t="s">
        <v>1054</v>
      </c>
      <c r="G123" t="str">
        <f>IF('For State Reps'!E123="","",'For State Reps'!E123)</f>
        <v/>
      </c>
      <c r="H123" t="str">
        <f>IF('For State Reps'!F123="","",'For State Reps'!F123)</f>
        <v/>
      </c>
      <c r="I123" s="45" t="s">
        <v>1055</v>
      </c>
      <c r="J123" t="str">
        <f>IF('For State Reps'!G123="","",'For State Reps'!G123)</f>
        <v/>
      </c>
      <c r="K123" t="str">
        <f>IF('For State Reps'!H123="","",'For State Reps'!H123)</f>
        <v/>
      </c>
      <c r="L123" t="str">
        <f>IF('For State Reps'!I123="","",'For State Reps'!I123)</f>
        <v/>
      </c>
      <c r="M123" t="str">
        <f>IF('For State Reps'!J123="","",'For State Reps'!J123)</f>
        <v/>
      </c>
      <c r="N123" s="45" t="s">
        <v>1056</v>
      </c>
      <c r="O123" t="str">
        <f>IF('For State Reps'!K123="","",'For State Reps'!K123)</f>
        <v/>
      </c>
      <c r="P123" t="str">
        <f>IF('For State Reps'!L123="","",'For State Reps'!L123)</f>
        <v/>
      </c>
      <c r="Q123" t="str">
        <f>IF('For State Reps'!M123="","",'For State Reps'!M123)</f>
        <v/>
      </c>
      <c r="R123" t="str">
        <f>IF('For State Reps'!N123="","",'For State Reps'!N123)</f>
        <v/>
      </c>
      <c r="S123" s="45" t="s">
        <v>1057</v>
      </c>
      <c r="T123" t="str">
        <f>IF('For State Reps'!O123="","",'For State Reps'!O123)</f>
        <v/>
      </c>
      <c r="U123" t="str">
        <f>IF('For State Reps'!P123="","",'For State Reps'!P123)</f>
        <v/>
      </c>
      <c r="V123" t="str">
        <f>IF('For State Reps'!Q123="","",'For State Reps'!Q123)</f>
        <v/>
      </c>
      <c r="W123" t="str">
        <f>IF('For State Reps'!R123="","",'For State Reps'!R123)</f>
        <v/>
      </c>
      <c r="X123" s="45" t="s">
        <v>1058</v>
      </c>
      <c r="Y123" t="str">
        <f>IF('For State Reps'!S123="","",'For State Reps'!S123)</f>
        <v/>
      </c>
      <c r="Z123" t="str">
        <f>IF('For State Reps'!T123="","",'For State Reps'!T123)</f>
        <v/>
      </c>
      <c r="AA123" t="str">
        <f>IF('For State Reps'!U123="","",'For State Reps'!U123)</f>
        <v/>
      </c>
      <c r="AB123" t="str">
        <f>IF('For State Reps'!V123="","",'For State Reps'!V123)</f>
        <v/>
      </c>
      <c r="AC123" t="str">
        <f>IF('For State Reps'!W123="","",'For State Reps'!W123)</f>
        <v/>
      </c>
      <c r="AD123" s="45" t="s">
        <v>1059</v>
      </c>
      <c r="AE123" t="str">
        <f>IF('For State Reps'!X123="","",'For State Reps'!X123)</f>
        <v/>
      </c>
      <c r="AF123" s="45" t="s">
        <v>1060</v>
      </c>
      <c r="AG123" t="str">
        <f>IF('For State Reps'!Y123="","",'For State Reps'!Y123)</f>
        <v/>
      </c>
      <c r="AH123" t="str">
        <f>IF('For State Reps'!Z123="","",'For State Reps'!Z123)</f>
        <v/>
      </c>
      <c r="AI123" s="45" t="s">
        <v>1061</v>
      </c>
      <c r="AJ123" t="str">
        <f>IF('For State Reps'!AA123="","",'For State Reps'!AA123)</f>
        <v/>
      </c>
      <c r="AK123" t="str">
        <f>IF('For State Reps'!AB123="","",'For State Reps'!AB123)</f>
        <v/>
      </c>
    </row>
    <row r="124" spans="1:37" ht="16.350000000000001" customHeight="1" x14ac:dyDescent="0.25">
      <c r="A124" s="412"/>
      <c r="B124" s="445"/>
      <c r="C124" s="45" t="s">
        <v>1062</v>
      </c>
      <c r="D124" t="str">
        <f>IF('For State Reps'!C124="","",'For State Reps'!C124)</f>
        <v/>
      </c>
      <c r="E124" s="285" t="str">
        <f>IF('For State Reps'!D124="","",'For State Reps'!D124)</f>
        <v/>
      </c>
      <c r="F124" s="45" t="s">
        <v>1063</v>
      </c>
      <c r="G124" t="str">
        <f>IF('For State Reps'!E124="","",'For State Reps'!E124)</f>
        <v/>
      </c>
      <c r="H124" t="str">
        <f>IF('For State Reps'!F124="","",'For State Reps'!F124)</f>
        <v/>
      </c>
      <c r="I124" s="45" t="s">
        <v>1064</v>
      </c>
      <c r="J124" t="str">
        <f>IF('For State Reps'!G124="","",'For State Reps'!G124)</f>
        <v/>
      </c>
      <c r="K124" t="str">
        <f>IF('For State Reps'!H124="","",'For State Reps'!H124)</f>
        <v/>
      </c>
      <c r="L124" t="str">
        <f>IF('For State Reps'!I124="","",'For State Reps'!I124)</f>
        <v/>
      </c>
      <c r="M124" t="str">
        <f>IF('For State Reps'!J124="","",'For State Reps'!J124)</f>
        <v/>
      </c>
      <c r="N124" s="45" t="s">
        <v>1065</v>
      </c>
      <c r="O124" t="str">
        <f>IF('For State Reps'!K124="","",'For State Reps'!K124)</f>
        <v/>
      </c>
      <c r="P124" t="str">
        <f>IF('For State Reps'!L124="","",'For State Reps'!L124)</f>
        <v/>
      </c>
      <c r="Q124" t="str">
        <f>IF('For State Reps'!M124="","",'For State Reps'!M124)</f>
        <v/>
      </c>
      <c r="R124" t="str">
        <f>IF('For State Reps'!N124="","",'For State Reps'!N124)</f>
        <v/>
      </c>
      <c r="S124" s="45" t="s">
        <v>1066</v>
      </c>
      <c r="T124" t="str">
        <f>IF('For State Reps'!O124="","",'For State Reps'!O124)</f>
        <v/>
      </c>
      <c r="U124" t="str">
        <f>IF('For State Reps'!P124="","",'For State Reps'!P124)</f>
        <v/>
      </c>
      <c r="V124" t="str">
        <f>IF('For State Reps'!Q124="","",'For State Reps'!Q124)</f>
        <v/>
      </c>
      <c r="W124" t="str">
        <f>IF('For State Reps'!R124="","",'For State Reps'!R124)</f>
        <v/>
      </c>
      <c r="X124" s="45" t="s">
        <v>1067</v>
      </c>
      <c r="Y124" t="str">
        <f>IF('For State Reps'!S124="","",'For State Reps'!S124)</f>
        <v/>
      </c>
      <c r="Z124" t="str">
        <f>IF('For State Reps'!T124="","",'For State Reps'!T124)</f>
        <v/>
      </c>
      <c r="AA124" t="str">
        <f>IF('For State Reps'!U124="","",'For State Reps'!U124)</f>
        <v/>
      </c>
      <c r="AB124" t="str">
        <f>IF('For State Reps'!V124="","",'For State Reps'!V124)</f>
        <v/>
      </c>
      <c r="AC124" t="str">
        <f>IF('For State Reps'!W124="","",'For State Reps'!W124)</f>
        <v/>
      </c>
      <c r="AD124" s="45"/>
      <c r="AF124" s="45" t="s">
        <v>1068</v>
      </c>
      <c r="AG124" t="str">
        <f>IF('For State Reps'!Y124="","",'For State Reps'!Y124)</f>
        <v/>
      </c>
      <c r="AH124" t="str">
        <f>IF('For State Reps'!Z124="","",'For State Reps'!Z124)</f>
        <v/>
      </c>
      <c r="AI124" s="45" t="s">
        <v>1069</v>
      </c>
      <c r="AJ124" t="str">
        <f>IF('For State Reps'!AA124="","",'For State Reps'!AA124)</f>
        <v/>
      </c>
      <c r="AK124" t="str">
        <f>IF('For State Reps'!AB124="","",'For State Reps'!AB124)</f>
        <v/>
      </c>
    </row>
    <row r="125" spans="1:37" ht="16.350000000000001" customHeight="1" x14ac:dyDescent="0.25">
      <c r="A125" s="412"/>
      <c r="B125" s="445"/>
      <c r="C125" s="45" t="s">
        <v>1070</v>
      </c>
      <c r="D125" t="str">
        <f>IF('For State Reps'!C125="","",'For State Reps'!C125)</f>
        <v/>
      </c>
      <c r="E125" s="285" t="str">
        <f>IF('For State Reps'!D125="","",'For State Reps'!D125)</f>
        <v/>
      </c>
      <c r="F125" s="45" t="s">
        <v>1071</v>
      </c>
      <c r="G125" t="str">
        <f>IF('For State Reps'!E125="","",'For State Reps'!E125)</f>
        <v/>
      </c>
      <c r="H125" t="str">
        <f>IF('For State Reps'!F125="","",'For State Reps'!F125)</f>
        <v/>
      </c>
      <c r="I125" s="45" t="s">
        <v>1072</v>
      </c>
      <c r="J125" t="str">
        <f>IF('For State Reps'!G125="","",'For State Reps'!G125)</f>
        <v/>
      </c>
      <c r="K125" t="str">
        <f>IF('For State Reps'!H125="","",'For State Reps'!H125)</f>
        <v/>
      </c>
      <c r="L125" t="str">
        <f>IF('For State Reps'!I125="","",'For State Reps'!I125)</f>
        <v/>
      </c>
      <c r="M125" t="str">
        <f>IF('For State Reps'!J125="","",'For State Reps'!J125)</f>
        <v/>
      </c>
      <c r="N125" s="45" t="s">
        <v>1073</v>
      </c>
      <c r="O125" t="str">
        <f>IF('For State Reps'!K125="","",'For State Reps'!K125)</f>
        <v/>
      </c>
      <c r="P125" t="str">
        <f>IF('For State Reps'!L125="","",'For State Reps'!L125)</f>
        <v/>
      </c>
      <c r="Q125" t="str">
        <f>IF('For State Reps'!M125="","",'For State Reps'!M125)</f>
        <v/>
      </c>
      <c r="R125" t="str">
        <f>IF('For State Reps'!N125="","",'For State Reps'!N125)</f>
        <v/>
      </c>
      <c r="S125" s="45" t="s">
        <v>1074</v>
      </c>
      <c r="T125" t="str">
        <f>IF('For State Reps'!O125="","",'For State Reps'!O125)</f>
        <v/>
      </c>
      <c r="U125" t="str">
        <f>IF('For State Reps'!P125="","",'For State Reps'!P125)</f>
        <v/>
      </c>
      <c r="V125" t="str">
        <f>IF('For State Reps'!Q125="","",'For State Reps'!Q125)</f>
        <v/>
      </c>
      <c r="W125" t="str">
        <f>IF('For State Reps'!R125="","",'For State Reps'!R125)</f>
        <v/>
      </c>
      <c r="X125" s="45" t="s">
        <v>1075</v>
      </c>
      <c r="Y125" t="str">
        <f>IF('For State Reps'!S125="","",'For State Reps'!S125)</f>
        <v/>
      </c>
      <c r="Z125" t="str">
        <f>IF('For State Reps'!T125="","",'For State Reps'!T125)</f>
        <v/>
      </c>
      <c r="AA125" t="str">
        <f>IF('For State Reps'!U125="","",'For State Reps'!U125)</f>
        <v/>
      </c>
      <c r="AB125" t="str">
        <f>IF('For State Reps'!V125="","",'For State Reps'!V125)</f>
        <v/>
      </c>
      <c r="AC125" t="str">
        <f>IF('For State Reps'!W125="","",'For State Reps'!W125)</f>
        <v/>
      </c>
      <c r="AD125" s="45"/>
      <c r="AF125" s="45" t="s">
        <v>1076</v>
      </c>
      <c r="AG125" t="str">
        <f>IF('For State Reps'!Y125="","",'For State Reps'!Y125)</f>
        <v/>
      </c>
      <c r="AH125" t="str">
        <f>IF('For State Reps'!Z125="","",'For State Reps'!Z125)</f>
        <v/>
      </c>
      <c r="AI125" s="45" t="s">
        <v>1077</v>
      </c>
      <c r="AJ125" t="str">
        <f>IF('For State Reps'!AA125="","",'For State Reps'!AA125)</f>
        <v/>
      </c>
      <c r="AK125" t="str">
        <f>IF('For State Reps'!AB125="","",'For State Reps'!AB125)</f>
        <v/>
      </c>
    </row>
    <row r="126" spans="1:37" ht="16.350000000000001" customHeight="1" thickBot="1" x14ac:dyDescent="0.3">
      <c r="A126" s="413"/>
      <c r="B126" s="446"/>
      <c r="C126" s="44" t="s">
        <v>1078</v>
      </c>
      <c r="D126" s="43" t="str">
        <f>IF('For State Reps'!C126="","",'For State Reps'!C126)</f>
        <v/>
      </c>
      <c r="E126" s="286" t="str">
        <f>IF('For State Reps'!D126="","",'For State Reps'!D126)</f>
        <v/>
      </c>
      <c r="F126" s="44" t="s">
        <v>1079</v>
      </c>
      <c r="G126" s="43" t="str">
        <f>IF('For State Reps'!E126="","",'For State Reps'!E126)</f>
        <v/>
      </c>
      <c r="H126" s="43" t="str">
        <f>IF('For State Reps'!F126="","",'For State Reps'!F126)</f>
        <v/>
      </c>
      <c r="I126" s="44" t="s">
        <v>1080</v>
      </c>
      <c r="J126" s="43" t="str">
        <f>IF('For State Reps'!G126="","",'For State Reps'!G126)</f>
        <v/>
      </c>
      <c r="K126" s="43" t="str">
        <f>IF('For State Reps'!H126="","",'For State Reps'!H126)</f>
        <v/>
      </c>
      <c r="L126" s="43" t="str">
        <f>IF('For State Reps'!I126="","",'For State Reps'!I126)</f>
        <v/>
      </c>
      <c r="M126" s="43" t="str">
        <f>IF('For State Reps'!J126="","",'For State Reps'!J126)</f>
        <v/>
      </c>
      <c r="N126" s="44" t="s">
        <v>1081</v>
      </c>
      <c r="O126" s="43" t="str">
        <f>IF('For State Reps'!K126="","",'For State Reps'!K126)</f>
        <v/>
      </c>
      <c r="P126" s="43" t="str">
        <f>IF('For State Reps'!L126="","",'For State Reps'!L126)</f>
        <v/>
      </c>
      <c r="Q126" s="43" t="str">
        <f>IF('For State Reps'!M126="","",'For State Reps'!M126)</f>
        <v/>
      </c>
      <c r="R126" s="43" t="str">
        <f>IF('For State Reps'!N126="","",'For State Reps'!N126)</f>
        <v/>
      </c>
      <c r="S126" s="44" t="s">
        <v>1082</v>
      </c>
      <c r="T126" s="43" t="str">
        <f>IF('For State Reps'!O126="","",'For State Reps'!O126)</f>
        <v/>
      </c>
      <c r="U126" s="43" t="str">
        <f>IF('For State Reps'!P126="","",'For State Reps'!P126)</f>
        <v/>
      </c>
      <c r="V126" s="43" t="str">
        <f>IF('For State Reps'!Q126="","",'For State Reps'!Q126)</f>
        <v/>
      </c>
      <c r="W126" s="43" t="str">
        <f>IF('For State Reps'!R126="","",'For State Reps'!R126)</f>
        <v/>
      </c>
      <c r="X126" s="44" t="s">
        <v>1083</v>
      </c>
      <c r="Y126" s="43" t="str">
        <f>IF('For State Reps'!S126="","",'For State Reps'!S126)</f>
        <v/>
      </c>
      <c r="Z126" s="43" t="str">
        <f>IF('For State Reps'!T126="","",'For State Reps'!T126)</f>
        <v/>
      </c>
      <c r="AA126" s="43" t="str">
        <f>IF('For State Reps'!U126="","",'For State Reps'!U126)</f>
        <v/>
      </c>
      <c r="AB126" s="43" t="str">
        <f>IF('For State Reps'!V126="","",'For State Reps'!V126)</f>
        <v/>
      </c>
      <c r="AC126" s="43" t="str">
        <f>IF('For State Reps'!W126="","",'For State Reps'!W126)</f>
        <v/>
      </c>
      <c r="AD126" s="44"/>
      <c r="AE126" s="43"/>
      <c r="AF126" s="44" t="s">
        <v>1084</v>
      </c>
      <c r="AG126" s="43" t="str">
        <f>IF('For State Reps'!Y126="","",'For State Reps'!Y126)</f>
        <v/>
      </c>
      <c r="AH126" s="43" t="str">
        <f>IF('For State Reps'!Z126="","",'For State Reps'!Z126)</f>
        <v/>
      </c>
      <c r="AI126" s="44" t="s">
        <v>1085</v>
      </c>
      <c r="AJ126" s="43" t="str">
        <f>IF('For State Reps'!AA126="","",'For State Reps'!AA126)</f>
        <v/>
      </c>
      <c r="AK126" s="43" t="str">
        <f>IF('For State Reps'!AB126="","",'For State Reps'!AB126)</f>
        <v/>
      </c>
    </row>
    <row r="127" spans="1:37" ht="16.350000000000001" customHeight="1" x14ac:dyDescent="0.25">
      <c r="A127" s="402" t="s">
        <v>56</v>
      </c>
      <c r="B127" s="444" t="str">
        <f>IF('For State Reps'!$B127="","",'For State Reps'!$B127)</f>
        <v/>
      </c>
      <c r="C127" s="45" t="s">
        <v>1086</v>
      </c>
      <c r="D127" t="str">
        <f>IF('For State Reps'!C127="","",'For State Reps'!C127)</f>
        <v/>
      </c>
      <c r="E127" s="285" t="str">
        <f>IF('For State Reps'!D127="","",'For State Reps'!D127)</f>
        <v/>
      </c>
      <c r="F127" s="45" t="s">
        <v>1087</v>
      </c>
      <c r="G127" t="str">
        <f>IF('For State Reps'!E127="","",'For State Reps'!E127)</f>
        <v/>
      </c>
      <c r="H127" t="str">
        <f>IF('For State Reps'!F127="","",'For State Reps'!F127)</f>
        <v/>
      </c>
      <c r="I127" s="45" t="s">
        <v>1088</v>
      </c>
      <c r="J127" t="str">
        <f>IF('For State Reps'!G127="","",'For State Reps'!G127)</f>
        <v/>
      </c>
      <c r="K127" t="str">
        <f>IF('For State Reps'!H127="","",'For State Reps'!H127)</f>
        <v/>
      </c>
      <c r="L127" t="str">
        <f>IF('For State Reps'!I127="","",'For State Reps'!I127)</f>
        <v/>
      </c>
      <c r="M127" t="str">
        <f>IF('For State Reps'!J127="","",'For State Reps'!J127)</f>
        <v/>
      </c>
      <c r="N127" s="45" t="s">
        <v>1089</v>
      </c>
      <c r="O127" t="str">
        <f>IF('For State Reps'!K127="","",'For State Reps'!K127)</f>
        <v/>
      </c>
      <c r="P127" t="str">
        <f>IF('For State Reps'!L127="","",'For State Reps'!L127)</f>
        <v/>
      </c>
      <c r="Q127" t="str">
        <f>IF('For State Reps'!M127="","",'For State Reps'!M127)</f>
        <v/>
      </c>
      <c r="R127" t="str">
        <f>IF('For State Reps'!N127="","",'For State Reps'!N127)</f>
        <v/>
      </c>
      <c r="S127" s="45" t="s">
        <v>1090</v>
      </c>
      <c r="T127" t="str">
        <f>IF('For State Reps'!O127="","",'For State Reps'!O127)</f>
        <v/>
      </c>
      <c r="U127" t="str">
        <f>IF('For State Reps'!P127="","",'For State Reps'!P127)</f>
        <v/>
      </c>
      <c r="V127" t="str">
        <f>IF('For State Reps'!Q127="","",'For State Reps'!Q127)</f>
        <v/>
      </c>
      <c r="W127" t="str">
        <f>IF('For State Reps'!R127="","",'For State Reps'!R127)</f>
        <v/>
      </c>
      <c r="X127" s="45" t="s">
        <v>1091</v>
      </c>
      <c r="Y127" t="str">
        <f>IF('For State Reps'!S127="","",'For State Reps'!S127)</f>
        <v/>
      </c>
      <c r="Z127" t="str">
        <f>IF('For State Reps'!T127="","",'For State Reps'!T127)</f>
        <v/>
      </c>
      <c r="AA127" t="str">
        <f>IF('For State Reps'!U127="","",'For State Reps'!U127)</f>
        <v/>
      </c>
      <c r="AB127" t="str">
        <f>IF('For State Reps'!V127="","",'For State Reps'!V127)</f>
        <v/>
      </c>
      <c r="AC127" t="str">
        <f>IF('For State Reps'!W127="","",'For State Reps'!W127)</f>
        <v/>
      </c>
      <c r="AD127" s="45" t="s">
        <v>1092</v>
      </c>
      <c r="AE127" t="str">
        <f>IF('For State Reps'!X127="","",'For State Reps'!X127)</f>
        <v/>
      </c>
      <c r="AF127" s="45" t="s">
        <v>1093</v>
      </c>
      <c r="AG127" t="str">
        <f>IF('For State Reps'!Y127="","",'For State Reps'!Y127)</f>
        <v/>
      </c>
      <c r="AH127" t="str">
        <f>IF('For State Reps'!Z127="","",'For State Reps'!Z127)</f>
        <v/>
      </c>
      <c r="AI127" s="45" t="s">
        <v>1094</v>
      </c>
      <c r="AJ127" t="str">
        <f>IF('For State Reps'!AA127="","",'For State Reps'!AA127)</f>
        <v/>
      </c>
      <c r="AK127" t="str">
        <f>IF('For State Reps'!AB127="","",'For State Reps'!AB127)</f>
        <v/>
      </c>
    </row>
    <row r="128" spans="1:37" ht="16.350000000000001" customHeight="1" x14ac:dyDescent="0.25">
      <c r="A128" s="403"/>
      <c r="B128" s="445"/>
      <c r="C128" s="45" t="s">
        <v>1095</v>
      </c>
      <c r="D128" t="str">
        <f>IF('For State Reps'!C128="","",'For State Reps'!C128)</f>
        <v/>
      </c>
      <c r="E128" s="285" t="str">
        <f>IF('For State Reps'!D128="","",'For State Reps'!D128)</f>
        <v/>
      </c>
      <c r="F128" s="45" t="s">
        <v>1096</v>
      </c>
      <c r="G128" t="str">
        <f>IF('For State Reps'!E128="","",'For State Reps'!E128)</f>
        <v/>
      </c>
      <c r="H128" t="str">
        <f>IF('For State Reps'!F128="","",'For State Reps'!F128)</f>
        <v/>
      </c>
      <c r="I128" s="45" t="s">
        <v>1097</v>
      </c>
      <c r="J128" t="str">
        <f>IF('For State Reps'!G128="","",'For State Reps'!G128)</f>
        <v/>
      </c>
      <c r="K128" t="str">
        <f>IF('For State Reps'!H128="","",'For State Reps'!H128)</f>
        <v/>
      </c>
      <c r="L128" t="str">
        <f>IF('For State Reps'!I128="","",'For State Reps'!I128)</f>
        <v/>
      </c>
      <c r="M128" t="str">
        <f>IF('For State Reps'!J128="","",'For State Reps'!J128)</f>
        <v/>
      </c>
      <c r="N128" s="45" t="s">
        <v>1098</v>
      </c>
      <c r="O128" t="str">
        <f>IF('For State Reps'!K128="","",'For State Reps'!K128)</f>
        <v/>
      </c>
      <c r="P128" t="str">
        <f>IF('For State Reps'!L128="","",'For State Reps'!L128)</f>
        <v/>
      </c>
      <c r="Q128" t="str">
        <f>IF('For State Reps'!M128="","",'For State Reps'!M128)</f>
        <v/>
      </c>
      <c r="R128" t="str">
        <f>IF('For State Reps'!N128="","",'For State Reps'!N128)</f>
        <v/>
      </c>
      <c r="S128" s="45" t="s">
        <v>1099</v>
      </c>
      <c r="T128" t="str">
        <f>IF('For State Reps'!O128="","",'For State Reps'!O128)</f>
        <v/>
      </c>
      <c r="U128" t="str">
        <f>IF('For State Reps'!P128="","",'For State Reps'!P128)</f>
        <v/>
      </c>
      <c r="V128" t="str">
        <f>IF('For State Reps'!Q128="","",'For State Reps'!Q128)</f>
        <v/>
      </c>
      <c r="W128" t="str">
        <f>IF('For State Reps'!R128="","",'For State Reps'!R128)</f>
        <v/>
      </c>
      <c r="X128" s="45" t="s">
        <v>1100</v>
      </c>
      <c r="Y128" t="str">
        <f>IF('For State Reps'!S128="","",'For State Reps'!S128)</f>
        <v/>
      </c>
      <c r="Z128" t="str">
        <f>IF('For State Reps'!T128="","",'For State Reps'!T128)</f>
        <v/>
      </c>
      <c r="AA128" t="str">
        <f>IF('For State Reps'!U128="","",'For State Reps'!U128)</f>
        <v/>
      </c>
      <c r="AB128" t="str">
        <f>IF('For State Reps'!V128="","",'For State Reps'!V128)</f>
        <v/>
      </c>
      <c r="AC128" t="str">
        <f>IF('For State Reps'!W128="","",'For State Reps'!W128)</f>
        <v/>
      </c>
      <c r="AD128" s="45"/>
      <c r="AF128" s="45" t="s">
        <v>1101</v>
      </c>
      <c r="AG128" t="str">
        <f>IF('For State Reps'!Y128="","",'For State Reps'!Y128)</f>
        <v/>
      </c>
      <c r="AH128" t="str">
        <f>IF('For State Reps'!Z128="","",'For State Reps'!Z128)</f>
        <v/>
      </c>
      <c r="AI128" s="45" t="s">
        <v>1102</v>
      </c>
      <c r="AJ128" t="str">
        <f>IF('For State Reps'!AA128="","",'For State Reps'!AA128)</f>
        <v/>
      </c>
      <c r="AK128" t="str">
        <f>IF('For State Reps'!AB128="","",'For State Reps'!AB128)</f>
        <v/>
      </c>
    </row>
    <row r="129" spans="1:37" ht="16.350000000000001" customHeight="1" x14ac:dyDescent="0.25">
      <c r="A129" s="403"/>
      <c r="B129" s="445"/>
      <c r="C129" s="45" t="s">
        <v>1103</v>
      </c>
      <c r="D129" t="str">
        <f>IF('For State Reps'!C129="","",'For State Reps'!C129)</f>
        <v/>
      </c>
      <c r="E129" s="285" t="str">
        <f>IF('For State Reps'!D129="","",'For State Reps'!D129)</f>
        <v/>
      </c>
      <c r="F129" s="45" t="s">
        <v>1104</v>
      </c>
      <c r="G129" t="str">
        <f>IF('For State Reps'!E129="","",'For State Reps'!E129)</f>
        <v/>
      </c>
      <c r="H129" t="str">
        <f>IF('For State Reps'!F129="","",'For State Reps'!F129)</f>
        <v/>
      </c>
      <c r="I129" s="45" t="s">
        <v>1105</v>
      </c>
      <c r="J129" t="str">
        <f>IF('For State Reps'!G129="","",'For State Reps'!G129)</f>
        <v/>
      </c>
      <c r="K129" t="str">
        <f>IF('For State Reps'!H129="","",'For State Reps'!H129)</f>
        <v/>
      </c>
      <c r="L129" t="str">
        <f>IF('For State Reps'!I129="","",'For State Reps'!I129)</f>
        <v/>
      </c>
      <c r="M129" t="str">
        <f>IF('For State Reps'!J129="","",'For State Reps'!J129)</f>
        <v/>
      </c>
      <c r="N129" s="45" t="s">
        <v>1106</v>
      </c>
      <c r="O129" t="str">
        <f>IF('For State Reps'!K129="","",'For State Reps'!K129)</f>
        <v/>
      </c>
      <c r="P129" t="str">
        <f>IF('For State Reps'!L129="","",'For State Reps'!L129)</f>
        <v/>
      </c>
      <c r="Q129" t="str">
        <f>IF('For State Reps'!M129="","",'For State Reps'!M129)</f>
        <v/>
      </c>
      <c r="R129" t="str">
        <f>IF('For State Reps'!N129="","",'For State Reps'!N129)</f>
        <v/>
      </c>
      <c r="S129" s="45" t="s">
        <v>1107</v>
      </c>
      <c r="T129" t="str">
        <f>IF('For State Reps'!O129="","",'For State Reps'!O129)</f>
        <v/>
      </c>
      <c r="U129" t="str">
        <f>IF('For State Reps'!P129="","",'For State Reps'!P129)</f>
        <v/>
      </c>
      <c r="V129" t="str">
        <f>IF('For State Reps'!Q129="","",'For State Reps'!Q129)</f>
        <v/>
      </c>
      <c r="W129" t="str">
        <f>IF('For State Reps'!R129="","",'For State Reps'!R129)</f>
        <v/>
      </c>
      <c r="X129" s="45" t="s">
        <v>1108</v>
      </c>
      <c r="Y129" t="str">
        <f>IF('For State Reps'!S129="","",'For State Reps'!S129)</f>
        <v/>
      </c>
      <c r="Z129" t="str">
        <f>IF('For State Reps'!T129="","",'For State Reps'!T129)</f>
        <v/>
      </c>
      <c r="AA129" t="str">
        <f>IF('For State Reps'!U129="","",'For State Reps'!U129)</f>
        <v/>
      </c>
      <c r="AB129" t="str">
        <f>IF('For State Reps'!V129="","",'For State Reps'!V129)</f>
        <v/>
      </c>
      <c r="AC129" t="str">
        <f>IF('For State Reps'!W129="","",'For State Reps'!W129)</f>
        <v/>
      </c>
      <c r="AD129" s="45"/>
      <c r="AF129" s="45" t="s">
        <v>1109</v>
      </c>
      <c r="AG129" t="str">
        <f>IF('For State Reps'!Y129="","",'For State Reps'!Y129)</f>
        <v/>
      </c>
      <c r="AH129" t="str">
        <f>IF('For State Reps'!Z129="","",'For State Reps'!Z129)</f>
        <v/>
      </c>
      <c r="AI129" s="45" t="s">
        <v>1110</v>
      </c>
      <c r="AJ129" t="str">
        <f>IF('For State Reps'!AA129="","",'For State Reps'!AA129)</f>
        <v/>
      </c>
      <c r="AK129" t="str">
        <f>IF('For State Reps'!AB129="","",'For State Reps'!AB129)</f>
        <v/>
      </c>
    </row>
    <row r="130" spans="1:37" ht="16.350000000000001" customHeight="1" thickBot="1" x14ac:dyDescent="0.3">
      <c r="A130" s="404"/>
      <c r="B130" s="446"/>
      <c r="C130" s="44" t="s">
        <v>1111</v>
      </c>
      <c r="D130" s="43" t="str">
        <f>IF('For State Reps'!C130="","",'For State Reps'!C130)</f>
        <v/>
      </c>
      <c r="E130" s="286" t="str">
        <f>IF('For State Reps'!D130="","",'For State Reps'!D130)</f>
        <v/>
      </c>
      <c r="F130" s="44" t="s">
        <v>1112</v>
      </c>
      <c r="G130" s="43" t="str">
        <f>IF('For State Reps'!E130="","",'For State Reps'!E130)</f>
        <v/>
      </c>
      <c r="H130" s="43" t="str">
        <f>IF('For State Reps'!F130="","",'For State Reps'!F130)</f>
        <v/>
      </c>
      <c r="I130" s="44" t="s">
        <v>1113</v>
      </c>
      <c r="J130" s="43" t="str">
        <f>IF('For State Reps'!G130="","",'For State Reps'!G130)</f>
        <v/>
      </c>
      <c r="K130" s="43" t="str">
        <f>IF('For State Reps'!H130="","",'For State Reps'!H130)</f>
        <v/>
      </c>
      <c r="L130" s="43" t="str">
        <f>IF('For State Reps'!I130="","",'For State Reps'!I130)</f>
        <v/>
      </c>
      <c r="M130" s="43" t="str">
        <f>IF('For State Reps'!J130="","",'For State Reps'!J130)</f>
        <v/>
      </c>
      <c r="N130" s="44" t="s">
        <v>1114</v>
      </c>
      <c r="O130" s="43" t="str">
        <f>IF('For State Reps'!K130="","",'For State Reps'!K130)</f>
        <v/>
      </c>
      <c r="P130" s="43" t="str">
        <f>IF('For State Reps'!L130="","",'For State Reps'!L130)</f>
        <v/>
      </c>
      <c r="Q130" s="43" t="str">
        <f>IF('For State Reps'!M130="","",'For State Reps'!M130)</f>
        <v/>
      </c>
      <c r="R130" s="43" t="str">
        <f>IF('For State Reps'!N130="","",'For State Reps'!N130)</f>
        <v/>
      </c>
      <c r="S130" s="44" t="s">
        <v>1115</v>
      </c>
      <c r="T130" s="43" t="str">
        <f>IF('For State Reps'!O130="","",'For State Reps'!O130)</f>
        <v/>
      </c>
      <c r="U130" s="43" t="str">
        <f>IF('For State Reps'!P130="","",'For State Reps'!P130)</f>
        <v/>
      </c>
      <c r="V130" s="43" t="str">
        <f>IF('For State Reps'!Q130="","",'For State Reps'!Q130)</f>
        <v/>
      </c>
      <c r="W130" s="43" t="str">
        <f>IF('For State Reps'!R130="","",'For State Reps'!R130)</f>
        <v/>
      </c>
      <c r="X130" s="44" t="s">
        <v>1116</v>
      </c>
      <c r="Y130" s="43" t="str">
        <f>IF('For State Reps'!S130="","",'For State Reps'!S130)</f>
        <v/>
      </c>
      <c r="Z130" s="43" t="str">
        <f>IF('For State Reps'!T130="","",'For State Reps'!T130)</f>
        <v/>
      </c>
      <c r="AA130" s="43" t="str">
        <f>IF('For State Reps'!U130="","",'For State Reps'!U130)</f>
        <v/>
      </c>
      <c r="AB130" s="43" t="str">
        <f>IF('For State Reps'!V130="","",'For State Reps'!V130)</f>
        <v/>
      </c>
      <c r="AC130" s="43" t="str">
        <f>IF('For State Reps'!W130="","",'For State Reps'!W130)</f>
        <v/>
      </c>
      <c r="AD130" s="44"/>
      <c r="AE130" s="43"/>
      <c r="AF130" s="44" t="s">
        <v>1117</v>
      </c>
      <c r="AG130" s="43" t="str">
        <f>IF('For State Reps'!Y130="","",'For State Reps'!Y130)</f>
        <v/>
      </c>
      <c r="AH130" s="43" t="str">
        <f>IF('For State Reps'!Z130="","",'For State Reps'!Z130)</f>
        <v/>
      </c>
      <c r="AI130" s="44" t="s">
        <v>1118</v>
      </c>
      <c r="AJ130" s="43" t="str">
        <f>IF('For State Reps'!AA130="","",'For State Reps'!AA130)</f>
        <v/>
      </c>
      <c r="AK130" s="43" t="str">
        <f>IF('For State Reps'!AB130="","",'For State Reps'!AB130)</f>
        <v/>
      </c>
    </row>
  </sheetData>
  <sheetProtection algorithmName="SHA-512" hashValue="rOWE/mIPANpeyTWC10ZbPpaf2qQlOmPXGo9V61PW4wJGyvYyn4EwS3A1cixytMR8GjQKuTIsCegbI4sNw/6r6w==" saltValue="XdA9ejB4NS+Fgb2NPmHfAA==" spinCount="100000" sheet="1" formatColumns="0"/>
  <mergeCells count="73">
    <mergeCell ref="A123:A126"/>
    <mergeCell ref="B123:B126"/>
    <mergeCell ref="A127:A130"/>
    <mergeCell ref="B127:B130"/>
    <mergeCell ref="A111:A114"/>
    <mergeCell ref="B111:B114"/>
    <mergeCell ref="A115:A118"/>
    <mergeCell ref="B115:B118"/>
    <mergeCell ref="A119:A122"/>
    <mergeCell ref="B119:B122"/>
    <mergeCell ref="A99:A102"/>
    <mergeCell ref="B99:B102"/>
    <mergeCell ref="A103:A106"/>
    <mergeCell ref="B103:B106"/>
    <mergeCell ref="A107:A110"/>
    <mergeCell ref="B107:B110"/>
    <mergeCell ref="A87:A90"/>
    <mergeCell ref="B87:B90"/>
    <mergeCell ref="A91:A94"/>
    <mergeCell ref="B91:B94"/>
    <mergeCell ref="A95:A98"/>
    <mergeCell ref="B95:B98"/>
    <mergeCell ref="A75:A78"/>
    <mergeCell ref="B75:B78"/>
    <mergeCell ref="A79:A82"/>
    <mergeCell ref="B79:B82"/>
    <mergeCell ref="A83:A86"/>
    <mergeCell ref="B83:B86"/>
    <mergeCell ref="A63:A66"/>
    <mergeCell ref="B63:B66"/>
    <mergeCell ref="A67:A70"/>
    <mergeCell ref="B67:B70"/>
    <mergeCell ref="A71:A74"/>
    <mergeCell ref="B71:B74"/>
    <mergeCell ref="A51:A54"/>
    <mergeCell ref="B51:B54"/>
    <mergeCell ref="A55:A58"/>
    <mergeCell ref="B55:B58"/>
    <mergeCell ref="A59:A62"/>
    <mergeCell ref="B59:B62"/>
    <mergeCell ref="A39:A42"/>
    <mergeCell ref="B39:B42"/>
    <mergeCell ref="A43:A46"/>
    <mergeCell ref="B43:B46"/>
    <mergeCell ref="A47:A50"/>
    <mergeCell ref="B47:B50"/>
    <mergeCell ref="AF1:AH1"/>
    <mergeCell ref="AI1:AK1"/>
    <mergeCell ref="A23:A26"/>
    <mergeCell ref="A27:A30"/>
    <mergeCell ref="A31:A34"/>
    <mergeCell ref="I1:M1"/>
    <mergeCell ref="N1:R1"/>
    <mergeCell ref="S1:W1"/>
    <mergeCell ref="X1:AC1"/>
    <mergeCell ref="AD1:AE1"/>
    <mergeCell ref="B3:B6"/>
    <mergeCell ref="B7:B10"/>
    <mergeCell ref="B11:B14"/>
    <mergeCell ref="B15:B18"/>
    <mergeCell ref="B19:B22"/>
    <mergeCell ref="B23:B26"/>
    <mergeCell ref="A35:A38"/>
    <mergeCell ref="C1:E1"/>
    <mergeCell ref="A19:A22"/>
    <mergeCell ref="F1:H1"/>
    <mergeCell ref="A3:A6"/>
    <mergeCell ref="A7:A10"/>
    <mergeCell ref="A11:A14"/>
    <mergeCell ref="A15:A18"/>
    <mergeCell ref="B27:B30"/>
    <mergeCell ref="B31:B34"/>
    <mergeCell ref="B35:B38"/>
  </mergeCell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8" id="{F6AE9361-8BFE-4DD3-9799-DBC947F335DD}">
            <xm:f>Humorous!$B4=1</xm:f>
            <x14:dxf>
              <fill>
                <patternFill>
                  <bgColor theme="7" tint="0.39994506668294322"/>
                </patternFill>
              </fill>
            </x14:dxf>
          </x14:cfRule>
          <xm:sqref>C3:E130</xm:sqref>
        </x14:conditionalFormatting>
        <x14:conditionalFormatting xmlns:xm="http://schemas.microsoft.com/office/excel/2006/main">
          <x14:cfRule type="expression" priority="7" id="{19E712B9-F468-46E1-86A5-F94F886E445F}">
            <xm:f>Dramatic!$B4</xm:f>
            <x14:dxf>
              <fill>
                <patternFill>
                  <bgColor theme="7" tint="0.39994506668294322"/>
                </patternFill>
              </fill>
            </x14:dxf>
          </x14:cfRule>
          <xm:sqref>F3:H130</xm:sqref>
        </x14:conditionalFormatting>
        <x14:conditionalFormatting xmlns:xm="http://schemas.microsoft.com/office/excel/2006/main">
          <x14:cfRule type="expression" priority="6" id="{09CA6063-6CFE-44C6-A932-EAD8BF6FF115}">
            <xm:f>Classical!$B4</xm:f>
            <x14:dxf>
              <fill>
                <patternFill>
                  <bgColor theme="7" tint="0.39994506668294322"/>
                </patternFill>
              </fill>
            </x14:dxf>
          </x14:cfRule>
          <xm:sqref>I3:M130</xm:sqref>
        </x14:conditionalFormatting>
        <x14:conditionalFormatting xmlns:xm="http://schemas.microsoft.com/office/excel/2006/main">
          <x14:cfRule type="expression" priority="5" id="{8AB6CEB9-2265-4065-A190-414A86A32AF0}">
            <xm:f>Contemporary!$B4</xm:f>
            <x14:dxf>
              <fill>
                <patternFill>
                  <bgColor theme="7" tint="0.39994506668294322"/>
                </patternFill>
              </fill>
            </x14:dxf>
          </x14:cfRule>
          <xm:sqref>N3:R130</xm:sqref>
        </x14:conditionalFormatting>
        <x14:conditionalFormatting xmlns:xm="http://schemas.microsoft.com/office/excel/2006/main">
          <x14:cfRule type="expression" priority="4" id="{860D38AE-9426-4A24-9AC5-78732C293D4E}">
            <xm:f>Pantomime!$B4=1</xm:f>
            <x14:dxf>
              <fill>
                <patternFill>
                  <bgColor theme="7" tint="0.39994506668294322"/>
                </patternFill>
              </fill>
            </x14:dxf>
          </x14:cfRule>
          <xm:sqref>S3:W130</xm:sqref>
        </x14:conditionalFormatting>
        <x14:conditionalFormatting xmlns:xm="http://schemas.microsoft.com/office/excel/2006/main">
          <x14:cfRule type="expression" priority="3" id="{19D03E6B-2392-4212-A2DA-2C5E08E09E09}">
            <xm:f>Musical!$B4=1</xm:f>
            <x14:dxf>
              <fill>
                <patternFill>
                  <bgColor theme="7" tint="0.39994506668294322"/>
                </patternFill>
              </fill>
            </x14:dxf>
          </x14:cfRule>
          <xm:sqref>X3:AC130</xm:sqref>
        </x14:conditionalFormatting>
        <x14:conditionalFormatting xmlns:xm="http://schemas.microsoft.com/office/excel/2006/main">
          <x14:cfRule type="expression" priority="2" id="{CE785459-9C8D-4CD5-AC4D-2BAADE24EAA3}">
            <xm:f>Costume!$B4=1</xm:f>
            <x14:dxf>
              <fill>
                <patternFill>
                  <bgColor theme="7" tint="0.39994506668294322"/>
                </patternFill>
              </fill>
            </x14:dxf>
          </x14:cfRule>
          <xm:sqref>AF3:AH130</xm:sqref>
        </x14:conditionalFormatting>
        <x14:conditionalFormatting xmlns:xm="http://schemas.microsoft.com/office/excel/2006/main">
          <x14:cfRule type="expression" priority="1" id="{F1E7C569-1EEB-4A82-A53C-52DE9F3C377D}">
            <xm:f>Scenic!$B4=1</xm:f>
            <x14:dxf>
              <fill>
                <patternFill>
                  <bgColor theme="7" tint="0.39994506668294322"/>
                </patternFill>
              </fill>
            </x14:dxf>
          </x14:cfRule>
          <xm:sqref>AI3:AK130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A385-E254-4E95-825C-3C2F6737A4BB}">
  <dimension ref="A1:V36"/>
  <sheetViews>
    <sheetView showGridLines="0" zoomScale="140" zoomScaleNormal="140" workbookViewId="0">
      <selection activeCell="F6" sqref="F6"/>
    </sheetView>
  </sheetViews>
  <sheetFormatPr defaultColWidth="0" defaultRowHeight="15.75" zeroHeight="1" x14ac:dyDescent="0.25"/>
  <cols>
    <col min="1" max="1" width="4.875" customWidth="1"/>
    <col min="2" max="2" width="4.125" bestFit="1" customWidth="1"/>
    <col min="3" max="3" width="6.875" customWidth="1"/>
    <col min="4" max="7" width="20.875" customWidth="1"/>
    <col min="8" max="8" width="8.625" style="67" customWidth="1"/>
    <col min="9" max="9" width="4.125" bestFit="1" customWidth="1"/>
    <col min="10" max="10" width="6.875" customWidth="1"/>
    <col min="11" max="15" width="20.875" customWidth="1"/>
    <col min="16" max="16" width="8.625" customWidth="1"/>
    <col min="17" max="20" width="8.625" hidden="1" customWidth="1"/>
    <col min="21" max="22" width="0" hidden="1" customWidth="1"/>
    <col min="23" max="16384" width="8.625" hidden="1"/>
  </cols>
  <sheetData>
    <row r="1" spans="2:20" x14ac:dyDescent="0.25"/>
    <row r="2" spans="2:20" x14ac:dyDescent="0.25">
      <c r="B2" s="465" t="s">
        <v>18</v>
      </c>
      <c r="C2" s="466"/>
      <c r="D2" s="466"/>
      <c r="E2" s="467"/>
      <c r="I2" s="459" t="s">
        <v>17</v>
      </c>
      <c r="J2" s="460"/>
      <c r="K2" s="460"/>
      <c r="L2" s="461"/>
    </row>
    <row r="3" spans="2:20" x14ac:dyDescent="0.25">
      <c r="B3" s="185" t="str" cm="1">
        <f t="array" ref="B3">IFERROR(_xlfn.IFS(R3=1,"1st",R3=2,"2nd",R3=3,"3rd",R3=4,"4th",R3=5,"5th"),"")</f>
        <v/>
      </c>
      <c r="C3" s="179" t="str" cm="1">
        <f t="array" aca="1" ref="C3:C7" ca="1">IFERROR(_xlfn.XLOOKUP(R3:R7&amp;"-"&amp;COUNTIF(OFFSET(R3,0,0,_xlfn.SEQUENCE(ROWS(R3:R7))),R3:R7),place_scenic&amp;"-"&amp;COUNTIF(OFFSET(Scenic!N4,0,0,_xlfn.SEQUENCE(ROWS(place_scenic))),place_scenic),number_scenic),"")</f>
        <v/>
      </c>
      <c r="D3" s="179" t="str">
        <f ca="1">IFERROR(VLOOKUP(Q3,data_schools,2,FALSE),"")</f>
        <v/>
      </c>
      <c r="E3" s="186" t="str">
        <f ca="1">IFERROR(VLOOKUP(C3,entries_scenic,2,FALSE),"")</f>
        <v/>
      </c>
      <c r="I3" s="185" t="str" cm="1">
        <f t="array" ref="I3">IFERROR(_xlfn.IFS(T3=1,"1st",T3=2,"2nd",T3=3,"3rd",T3=4,"4th",T3=5,"5th"),"")</f>
        <v/>
      </c>
      <c r="J3" s="179" t="str" cm="1">
        <f t="array" aca="1" ref="J3:J7" ca="1">IFERROR(_xlfn.XLOOKUP(T3:T7&amp;"-"&amp;COUNTIF(OFFSET(T3,0,0,_xlfn.SEQUENCE(ROWS(T3:T7))),T3:T7),place_costume&amp;"-"&amp;COUNTIF(OFFSET(Costume!N4,0,0,_xlfn.SEQUENCE(ROWS(place_costume))),place_costume),number_costume),"")</f>
        <v/>
      </c>
      <c r="K3" s="179" t="str">
        <f ca="1">IFERROR(VLOOKUP(S3,data_schools,2,FALSE),"")</f>
        <v/>
      </c>
      <c r="L3" s="186" t="str">
        <f ca="1">IFERROR(VLOOKUP(J3,entries_costume,2,FALSE),"")</f>
        <v/>
      </c>
      <c r="Q3" s="97" t="e">
        <f ca="1">LEFT(C3,SEARCH("-",C3)-1)</f>
        <v>#VALUE!</v>
      </c>
      <c r="R3" s="97" t="str">
        <f>IFERROR(SMALL(place_scenic,ROWS($B$3:B3)),"empty")</f>
        <v>empty</v>
      </c>
      <c r="S3" s="97" t="e">
        <f ca="1">LEFT(J3,SEARCH("-",J3)-1)</f>
        <v>#VALUE!</v>
      </c>
      <c r="T3" s="97" t="str">
        <f>IFERROR(SMALL(place_costume,ROWS($I$3:I3)),"empty")</f>
        <v>empty</v>
      </c>
    </row>
    <row r="4" spans="2:20" x14ac:dyDescent="0.25">
      <c r="B4" s="180" t="str" cm="1">
        <f t="array" ref="B4">IFERROR(_xlfn.IFS(R4=1,"1st",R4=2,"2nd",R4=3,"3rd",R4=4,"4th",R4=5,"5th"),"")</f>
        <v/>
      </c>
      <c r="C4" s="178" t="str">
        <f ca="1"/>
        <v/>
      </c>
      <c r="D4" s="178" t="str">
        <f ca="1">IFERROR(VLOOKUP(Q4,data_schools,2,FALSE),"")</f>
        <v/>
      </c>
      <c r="E4" s="181" t="str">
        <f ca="1">IFERROR(VLOOKUP(C4,entries_scenic,2,FALSE),"")</f>
        <v/>
      </c>
      <c r="I4" s="180" t="str" cm="1">
        <f t="array" ref="I4">IFERROR(_xlfn.IFS(T4=1,"1st",T4=2,"2nd",T4=3,"3rd",T4=4,"4th",T4=5,"5th"),"")</f>
        <v/>
      </c>
      <c r="J4" s="178" t="str">
        <f ca="1"/>
        <v/>
      </c>
      <c r="K4" s="178" t="str">
        <f ca="1">IFERROR(VLOOKUP(S4,data_schools,2,FALSE),"")</f>
        <v/>
      </c>
      <c r="L4" s="181" t="str">
        <f ca="1">IFERROR(VLOOKUP(J4,entries_costume,2,FALSE),"")</f>
        <v/>
      </c>
      <c r="Q4" s="97" t="e">
        <f ca="1">LEFT(C4,SEARCH("-",C4)-1)</f>
        <v>#VALUE!</v>
      </c>
      <c r="R4" s="97" t="str">
        <f>IFERROR(SMALL(place_scenic,ROWS($B$3:B4)),"empty")</f>
        <v>empty</v>
      </c>
      <c r="S4" s="97" t="e">
        <f ca="1">LEFT(J4,SEARCH("-",J4)-1)</f>
        <v>#VALUE!</v>
      </c>
      <c r="T4" s="97" t="str">
        <f>IFERROR(SMALL(place_costume,ROWS($I$3:I4)),"empty")</f>
        <v>empty</v>
      </c>
    </row>
    <row r="5" spans="2:20" x14ac:dyDescent="0.25">
      <c r="B5" s="180" t="str" cm="1">
        <f t="array" ref="B5">IFERROR(_xlfn.IFS(R5=1,"1st",R5=2,"2nd",R5=3,"3rd",R5=4,"4th",R5=5,"5th"),"")</f>
        <v/>
      </c>
      <c r="C5" s="178" t="str">
        <f ca="1"/>
        <v/>
      </c>
      <c r="D5" s="178" t="str">
        <f ca="1">IFERROR(VLOOKUP(Q5,data_schools,2,FALSE),"")</f>
        <v/>
      </c>
      <c r="E5" s="181" t="str">
        <f ca="1">IFERROR(VLOOKUP(C5,entries_scenic,2,FALSE),"")</f>
        <v/>
      </c>
      <c r="I5" s="180" t="str" cm="1">
        <f t="array" ref="I5">IFERROR(_xlfn.IFS(T5=1,"1st",T5=2,"2nd",T5=3,"3rd",T5=4,"4th",T5=5,"5th"),"")</f>
        <v/>
      </c>
      <c r="J5" s="178" t="str">
        <f ca="1"/>
        <v/>
      </c>
      <c r="K5" s="178" t="str">
        <f ca="1">IFERROR(VLOOKUP(S5,data_schools,2,FALSE),"")</f>
        <v/>
      </c>
      <c r="L5" s="181" t="str">
        <f ca="1">IFERROR(VLOOKUP(J5,entries_costume,2,FALSE),"")</f>
        <v/>
      </c>
      <c r="Q5" s="97" t="e">
        <f ca="1">LEFT(C5,SEARCH("-",C5)-1)</f>
        <v>#VALUE!</v>
      </c>
      <c r="R5" s="97" t="str">
        <f>IFERROR(SMALL(place_scenic,ROWS($B$3:B5)),"empty")</f>
        <v>empty</v>
      </c>
      <c r="S5" s="97" t="e">
        <f ca="1">LEFT(J5,SEARCH("-",J5)-1)</f>
        <v>#VALUE!</v>
      </c>
      <c r="T5" s="97" t="str">
        <f>IFERROR(SMALL(place_costume,ROWS($I$3:I5)),"empty")</f>
        <v>empty</v>
      </c>
    </row>
    <row r="6" spans="2:20" x14ac:dyDescent="0.25">
      <c r="B6" s="180" t="str" cm="1">
        <f t="array" ref="B6">IFERROR(_xlfn.IFS(R6=1,"1st",R6=2,"2nd",R6=3,"3rd",R6=4,"4th",R6=5,"5th"),"")</f>
        <v/>
      </c>
      <c r="C6" s="178" t="str">
        <f ca="1"/>
        <v/>
      </c>
      <c r="D6" s="178" t="str">
        <f ca="1">IFERROR(VLOOKUP(Q6,data_schools,2,FALSE),"")</f>
        <v/>
      </c>
      <c r="E6" s="181" t="str">
        <f ca="1">IFERROR(VLOOKUP(C6,entries_scenic,2,FALSE),"")</f>
        <v/>
      </c>
      <c r="I6" s="180" t="str" cm="1">
        <f t="array" ref="I6">IFERROR(_xlfn.IFS(T6=1,"1st",T6=2,"2nd",T6=3,"3rd",T6=4,"4th",T6=5,"5th"),"")</f>
        <v/>
      </c>
      <c r="J6" s="178" t="str">
        <f ca="1"/>
        <v/>
      </c>
      <c r="K6" s="178" t="str">
        <f ca="1">IFERROR(VLOOKUP(S6,data_schools,2,FALSE),"")</f>
        <v/>
      </c>
      <c r="L6" s="181" t="str">
        <f ca="1">IFERROR(VLOOKUP(J6,entries_costume,2,FALSE),"")</f>
        <v/>
      </c>
      <c r="Q6" s="97" t="e">
        <f ca="1">LEFT(C6,SEARCH("-",C6)-1)</f>
        <v>#VALUE!</v>
      </c>
      <c r="R6" s="97" t="str">
        <f>IFERROR(SMALL(place_scenic,ROWS($B$3:B6)),"empty")</f>
        <v>empty</v>
      </c>
      <c r="S6" s="97" t="e">
        <f ca="1">LEFT(J6,SEARCH("-",J6)-1)</f>
        <v>#VALUE!</v>
      </c>
      <c r="T6" s="97" t="str">
        <f>IFERROR(SMALL(place_costume,ROWS($I$3:I6)),"empty")</f>
        <v>empty</v>
      </c>
    </row>
    <row r="7" spans="2:20" x14ac:dyDescent="0.25">
      <c r="B7" s="182" t="str" cm="1">
        <f t="array" ref="B7">IFERROR(_xlfn.IFS(R7=1,"1st",R7=2,"2nd",R7=3,"3rd",R7=4,"4th",R7=5,"5th"),"")</f>
        <v/>
      </c>
      <c r="C7" s="183" t="str">
        <f ca="1"/>
        <v/>
      </c>
      <c r="D7" s="183" t="str">
        <f ca="1">IFERROR(VLOOKUP(Q7,data_schools,2,FALSE),"")</f>
        <v/>
      </c>
      <c r="E7" s="184" t="str">
        <f ca="1">IFERROR(VLOOKUP(C7,entries_scenic,2,FALSE),"")</f>
        <v/>
      </c>
      <c r="I7" s="182" t="str" cm="1">
        <f t="array" ref="I7">IFERROR(_xlfn.IFS(T7=1,"1st",T7=2,"2nd",T7=3,"3rd",T7=4,"4th",T7=5,"5th"),"")</f>
        <v/>
      </c>
      <c r="J7" s="183" t="str">
        <f ca="1"/>
        <v/>
      </c>
      <c r="K7" s="183" t="str">
        <f ca="1">IFERROR(VLOOKUP(S7,data_schools,2,FALSE),"")</f>
        <v/>
      </c>
      <c r="L7" s="184" t="str">
        <f ca="1">IFERROR(VLOOKUP(J7,entries_costume,2,FALSE),"")</f>
        <v/>
      </c>
      <c r="Q7" s="97" t="e">
        <f ca="1">LEFT(C7,SEARCH("-",C7)-1)</f>
        <v>#VALUE!</v>
      </c>
      <c r="R7" s="97" t="str">
        <f>IFERROR(SMALL(place_scenic,ROWS($B$3:B7)),"empty")</f>
        <v>empty</v>
      </c>
      <c r="S7" s="97" t="e">
        <f ca="1">LEFT(J7,SEARCH("-",J7)-1)</f>
        <v>#VALUE!</v>
      </c>
      <c r="T7" s="97" t="str">
        <f>IFERROR(SMALL(place_costume,ROWS($I$3:I7)),"empty")</f>
        <v>empty</v>
      </c>
    </row>
    <row r="8" spans="2:20" x14ac:dyDescent="0.25">
      <c r="Q8" s="97"/>
      <c r="R8" s="97"/>
      <c r="S8" s="97"/>
      <c r="T8" s="97"/>
    </row>
    <row r="9" spans="2:20" ht="16.5" thickBot="1" x14ac:dyDescent="0.3">
      <c r="B9" s="474" t="s">
        <v>59</v>
      </c>
      <c r="C9" s="475"/>
      <c r="D9" s="475"/>
      <c r="E9" s="475"/>
      <c r="F9" s="475"/>
      <c r="G9" s="476"/>
      <c r="I9" s="471" t="s">
        <v>60</v>
      </c>
      <c r="J9" s="472"/>
      <c r="K9" s="472"/>
      <c r="L9" s="472"/>
      <c r="M9" s="472"/>
      <c r="N9" s="473"/>
      <c r="Q9" s="97"/>
      <c r="R9" s="97"/>
      <c r="S9" s="97"/>
      <c r="T9" s="97"/>
    </row>
    <row r="10" spans="2:20" x14ac:dyDescent="0.25">
      <c r="B10" s="185" t="str" cm="1">
        <f t="array" aca="1" ref="B10" ca="1">IFERROR(_xlfn.IFS(R10=1,"1st",R10=2,"2nd",R10=3,"3rd",R10=4,"4th",R10=5,"5th"),"")</f>
        <v/>
      </c>
      <c r="C10" s="179" t="str" cm="1">
        <f t="array" aca="1" ref="C10:C14" ca="1">IFERROR(_xlfn.XLOOKUP(R10:R14&amp;"-"&amp;COUNTIF(OFFSET(R10,0,0,_xlfn.SEQUENCE(ROWS(R10:R14))),R10:R14),place_classical&amp;"-"&amp;COUNTIF(OFFSET(Classical!AD4,0,0,_xlfn.SEQUENCE(ROWS(place_classical))),place_classical),finalists_classical),"")</f>
        <v/>
      </c>
      <c r="D10" s="179" t="str">
        <f ca="1">IFERROR(VLOOKUP(Q10,data_schools,2,FALSE),"")</f>
        <v/>
      </c>
      <c r="E10" s="179" t="str">
        <f ca="1">IFERROR(VLOOKUP($C10,entries_classical,2,FALSE),"")</f>
        <v/>
      </c>
      <c r="F10" s="179" t="str">
        <f ca="1">IFERROR(VLOOKUP($C10,entries_classical,3,FALSE),"")</f>
        <v/>
      </c>
      <c r="G10" s="186" t="str">
        <f ca="1">IFERROR(VLOOKUP($C10,entries_classical,4,FALSE),"")</f>
        <v/>
      </c>
      <c r="I10" s="185" t="str" cm="1">
        <f t="array" aca="1" ref="I10" ca="1">IFERROR(_xlfn.IFS(T10=1,"1st",T10=2,"2nd",T10=3,"3rd",T10=4,"4th",T10=5,"5th"),"")</f>
        <v/>
      </c>
      <c r="J10" s="179" t="str" cm="1">
        <f t="array" aca="1" ref="J10:J14" ca="1">IFERROR(_xlfn.XLOOKUP(T10:T14&amp;"-"&amp;COUNTIF(OFFSET(T10,0,0,_xlfn.SEQUENCE(ROWS(T10:T14))),T10:T14),place_contemp&amp;"-"&amp;COUNTIF(OFFSET(Contemporary!AD4,0,0,_xlfn.SEQUENCE(ROWS(place_contemp))),place_contemp),finalists_contemp),"")</f>
        <v/>
      </c>
      <c r="K10" s="179" t="str">
        <f ca="1">IFERROR(VLOOKUP(S10,data_schools,2,FALSE),"")</f>
        <v/>
      </c>
      <c r="L10" s="179" t="str">
        <f ca="1">IFERROR(VLOOKUP($J10,entries_contemp,2,FALSE),"")</f>
        <v/>
      </c>
      <c r="M10" s="179" t="str">
        <f ca="1">IFERROR(VLOOKUP($J10,entries_contemp,3,FALSE),"")</f>
        <v/>
      </c>
      <c r="N10" s="186" t="str">
        <f ca="1">IFERROR(VLOOKUP($J10,entries_contemp,4,FALSE),"")</f>
        <v/>
      </c>
      <c r="Q10" s="97" t="e">
        <f ca="1">LEFT(C10,SEARCH("-",C10)-1)</f>
        <v>#VALUE!</v>
      </c>
      <c r="R10" s="97" t="str">
        <f ca="1">IFERROR(SMALL(place_classical,ROWS($B$10:B10)),"empty")</f>
        <v>empty</v>
      </c>
      <c r="S10" s="97" t="e">
        <f ca="1">LEFT(J10,SEARCH("-",J10)-1)</f>
        <v>#VALUE!</v>
      </c>
      <c r="T10" s="97" t="str">
        <f ca="1">IFERROR(SMALL(place_contemp,ROWS($I$10:I10)),"empty")</f>
        <v>empty</v>
      </c>
    </row>
    <row r="11" spans="2:20" x14ac:dyDescent="0.25">
      <c r="B11" s="180" t="str" cm="1">
        <f t="array" aca="1" ref="B11" ca="1">IFERROR(_xlfn.IFS(R11=1,"1st",R11=2,"2nd",R11=3,"3rd",R11=4,"4th",R11=5,"5th"),"")</f>
        <v/>
      </c>
      <c r="C11" s="178" t="str">
        <f ca="1"/>
        <v/>
      </c>
      <c r="D11" s="178" t="str">
        <f ca="1">IFERROR(VLOOKUP(Q11,data_schools,2,FALSE),"")</f>
        <v/>
      </c>
      <c r="E11" s="178" t="str">
        <f ca="1">IFERROR(VLOOKUP($C11,entries_classical,2,FALSE),"")</f>
        <v/>
      </c>
      <c r="F11" s="178" t="str">
        <f ca="1">IFERROR(VLOOKUP($C11,entries_classical,3,FALSE),"")</f>
        <v/>
      </c>
      <c r="G11" s="181" t="str">
        <f ca="1">IFERROR(VLOOKUP($C11,entries_classical,4,FALSE),"")</f>
        <v/>
      </c>
      <c r="I11" s="180" t="str" cm="1">
        <f t="array" aca="1" ref="I11" ca="1">IFERROR(_xlfn.IFS(T11=1,"1st",T11=2,"2nd",T11=3,"3rd",T11=4,"4th",T11=5,"5th"),"")</f>
        <v/>
      </c>
      <c r="J11" s="178" t="str">
        <f ca="1"/>
        <v/>
      </c>
      <c r="K11" s="178" t="str">
        <f ca="1">IFERROR(VLOOKUP(S11,data_schools,2,FALSE),"")</f>
        <v/>
      </c>
      <c r="L11" s="178" t="str">
        <f ca="1">IFERROR(VLOOKUP($J11,entries_contemp,2,FALSE),"")</f>
        <v/>
      </c>
      <c r="M11" s="178" t="str">
        <f ca="1">IFERROR(VLOOKUP($J11,entries_contemp,3,FALSE),"")</f>
        <v/>
      </c>
      <c r="N11" s="181" t="str">
        <f ca="1">IFERROR(VLOOKUP($J11,entries_contemp,4,FALSE),"")</f>
        <v/>
      </c>
      <c r="Q11" s="97" t="e">
        <f ca="1">LEFT(C11,SEARCH("-",C11)-1)</f>
        <v>#VALUE!</v>
      </c>
      <c r="R11" s="97" t="str">
        <f ca="1">IFERROR(SMALL(place_classical,ROWS($B$10:B11)),"empty")</f>
        <v>empty</v>
      </c>
      <c r="S11" s="97" t="e">
        <f ca="1">LEFT(J11,SEARCH("-",J11)-1)</f>
        <v>#VALUE!</v>
      </c>
      <c r="T11" s="97" t="str">
        <f ca="1">IFERROR(SMALL(place_contemp,ROWS($I$10:I11)),"empty")</f>
        <v>empty</v>
      </c>
    </row>
    <row r="12" spans="2:20" x14ac:dyDescent="0.25">
      <c r="B12" s="180" t="str" cm="1">
        <f t="array" aca="1" ref="B12" ca="1">IFERROR(_xlfn.IFS(R12=1,"1st",R12=2,"2nd",R12=3,"3rd",R12=4,"4th",R12=5,"5th"),"")</f>
        <v/>
      </c>
      <c r="C12" s="178" t="str">
        <f ca="1"/>
        <v/>
      </c>
      <c r="D12" s="178" t="str">
        <f ca="1">IFERROR(VLOOKUP(Q12,data_schools,2,FALSE),"")</f>
        <v/>
      </c>
      <c r="E12" s="178" t="str">
        <f ca="1">IFERROR(VLOOKUP($C12,entries_classical,2,FALSE),"")</f>
        <v/>
      </c>
      <c r="F12" s="178" t="str">
        <f ca="1">IFERROR(VLOOKUP($C12,entries_classical,3,FALSE),"")</f>
        <v/>
      </c>
      <c r="G12" s="181" t="str">
        <f ca="1">IFERROR(VLOOKUP($C12,entries_classical,4,FALSE),"")</f>
        <v/>
      </c>
      <c r="I12" s="180" t="str" cm="1">
        <f t="array" aca="1" ref="I12" ca="1">IFERROR(_xlfn.IFS(T12=1,"1st",T12=2,"2nd",T12=3,"3rd",T12=4,"4th",T12=5,"5th"),"")</f>
        <v/>
      </c>
      <c r="J12" s="178" t="str">
        <f ca="1"/>
        <v/>
      </c>
      <c r="K12" s="178" t="str">
        <f ca="1">IFERROR(VLOOKUP(S12,data_schools,2,FALSE),"")</f>
        <v/>
      </c>
      <c r="L12" s="178" t="str">
        <f ca="1">IFERROR(VLOOKUP($J12,entries_contemp,2,FALSE),"")</f>
        <v/>
      </c>
      <c r="M12" s="178" t="str">
        <f ca="1">IFERROR(VLOOKUP($J12,entries_contemp,3,FALSE),"")</f>
        <v/>
      </c>
      <c r="N12" s="181" t="str">
        <f ca="1">IFERROR(VLOOKUP($J12,entries_contemp,4,FALSE),"")</f>
        <v/>
      </c>
      <c r="Q12" s="97" t="e">
        <f ca="1">LEFT(C12,SEARCH("-",C12)-1)</f>
        <v>#VALUE!</v>
      </c>
      <c r="R12" s="97" t="str">
        <f ca="1">IFERROR(SMALL(place_classical,ROWS($B$10:B12)),"empty")</f>
        <v>empty</v>
      </c>
      <c r="S12" s="97" t="e">
        <f ca="1">LEFT(J12,SEARCH("-",J12)-1)</f>
        <v>#VALUE!</v>
      </c>
      <c r="T12" s="97" t="str">
        <f ca="1">IFERROR(SMALL(place_contemp,ROWS($I$10:I12)),"empty")</f>
        <v>empty</v>
      </c>
    </row>
    <row r="13" spans="2:20" x14ac:dyDescent="0.25">
      <c r="B13" s="180" t="str" cm="1">
        <f t="array" aca="1" ref="B13" ca="1">IFERROR(_xlfn.IFS(R13=1,"1st",R13=2,"2nd",R13=3,"3rd",R13=4,"4th",R13=5,"5th"),"")</f>
        <v/>
      </c>
      <c r="C13" s="178" t="str">
        <f ca="1"/>
        <v/>
      </c>
      <c r="D13" s="178" t="str">
        <f ca="1">IFERROR(VLOOKUP(Q13,data_schools,2,FALSE),"")</f>
        <v/>
      </c>
      <c r="E13" s="178" t="str">
        <f ca="1">IFERROR(VLOOKUP($C13,entries_classical,2,FALSE),"")</f>
        <v/>
      </c>
      <c r="F13" s="178" t="str">
        <f ca="1">IFERROR(VLOOKUP($C13,entries_classical,3,FALSE),"")</f>
        <v/>
      </c>
      <c r="G13" s="181" t="str">
        <f ca="1">IFERROR(VLOOKUP($C13,entries_classical,4,FALSE),"")</f>
        <v/>
      </c>
      <c r="I13" s="180" t="str" cm="1">
        <f t="array" aca="1" ref="I13" ca="1">IFERROR(_xlfn.IFS(T13=1,"1st",T13=2,"2nd",T13=3,"3rd",T13=4,"4th",T13=5,"5th"),"")</f>
        <v/>
      </c>
      <c r="J13" s="178" t="str">
        <f ca="1"/>
        <v/>
      </c>
      <c r="K13" s="178" t="str">
        <f ca="1">IFERROR(VLOOKUP(S13,data_schools,2,FALSE),"")</f>
        <v/>
      </c>
      <c r="L13" s="178" t="str">
        <f ca="1">IFERROR(VLOOKUP($J13,entries_contemp,2,FALSE),"")</f>
        <v/>
      </c>
      <c r="M13" s="178" t="str">
        <f ca="1">IFERROR(VLOOKUP($J13,entries_contemp,3,FALSE),"")</f>
        <v/>
      </c>
      <c r="N13" s="181" t="str">
        <f ca="1">IFERROR(VLOOKUP($J13,entries_contemp,4,FALSE),"")</f>
        <v/>
      </c>
      <c r="Q13" s="97" t="e">
        <f ca="1">LEFT(C13,SEARCH("-",C13)-1)</f>
        <v>#VALUE!</v>
      </c>
      <c r="R13" s="97" t="str">
        <f ca="1">IFERROR(SMALL(place_classical,ROWS($B$10:B13)),"empty")</f>
        <v>empty</v>
      </c>
      <c r="S13" s="97" t="e">
        <f ca="1">LEFT(J13,SEARCH("-",J13)-1)</f>
        <v>#VALUE!</v>
      </c>
      <c r="T13" s="97" t="str">
        <f ca="1">IFERROR(SMALL(place_contemp,ROWS($I$10:I13)),"empty")</f>
        <v>empty</v>
      </c>
    </row>
    <row r="14" spans="2:20" x14ac:dyDescent="0.25">
      <c r="B14" s="182" t="str" cm="1">
        <f t="array" aca="1" ref="B14" ca="1">IFERROR(_xlfn.IFS(R14=1,"1st",R14=2,"2nd",R14=3,"3rd",R14=4,"4th",R14=5,"5th"),"")</f>
        <v/>
      </c>
      <c r="C14" s="183" t="str">
        <f ca="1"/>
        <v/>
      </c>
      <c r="D14" s="183" t="str">
        <f ca="1">IFERROR(VLOOKUP(Q14,data_schools,2,FALSE),"")</f>
        <v/>
      </c>
      <c r="E14" s="183" t="str">
        <f ca="1">IFERROR(VLOOKUP($C14,entries_classical,2,FALSE),"")</f>
        <v/>
      </c>
      <c r="F14" s="183" t="str">
        <f ca="1">IFERROR(VLOOKUP($C14,entries_classical,3,FALSE),"")</f>
        <v/>
      </c>
      <c r="G14" s="184" t="str">
        <f ca="1">IFERROR(VLOOKUP($C14,entries_classical,4,FALSE),"")</f>
        <v/>
      </c>
      <c r="I14" s="182" t="str" cm="1">
        <f t="array" aca="1" ref="I14" ca="1">IFERROR(_xlfn.IFS(T14=1,"1st",T14=2,"2nd",T14=3,"3rd",T14=4,"4th",T14=5,"5th"),"")</f>
        <v/>
      </c>
      <c r="J14" s="183" t="str">
        <f ca="1"/>
        <v/>
      </c>
      <c r="K14" s="183" t="str">
        <f ca="1">IFERROR(VLOOKUP(S14,data_schools,2,FALSE),"")</f>
        <v/>
      </c>
      <c r="L14" s="183" t="str">
        <f ca="1">IFERROR(VLOOKUP($J14,entries_contemp,2,FALSE),"")</f>
        <v/>
      </c>
      <c r="M14" s="183" t="str">
        <f ca="1">IFERROR(VLOOKUP($J14,entries_contemp,3,FALSE),"")</f>
        <v/>
      </c>
      <c r="N14" s="184" t="str">
        <f ca="1">IFERROR(VLOOKUP($J14,entries_contemp,4,FALSE),"")</f>
        <v/>
      </c>
      <c r="Q14" s="97" t="e">
        <f ca="1">LEFT(C14,SEARCH("-",C14)-1)</f>
        <v>#VALUE!</v>
      </c>
      <c r="R14" s="97" t="str">
        <f ca="1">IFERROR(SMALL(place_classical,ROWS($B$10:B14)),"empty")</f>
        <v>empty</v>
      </c>
      <c r="S14" s="97" t="e">
        <f ca="1">LEFT(J14,SEARCH("-",J14)-1)</f>
        <v>#VALUE!</v>
      </c>
      <c r="T14" s="97" t="str">
        <f ca="1">IFERROR(SMALL(place_contemp,ROWS($I$10:I14)),"empty")</f>
        <v>empty</v>
      </c>
    </row>
    <row r="15" spans="2:20" x14ac:dyDescent="0.25">
      <c r="Q15" s="97"/>
      <c r="R15" s="97"/>
      <c r="S15" s="97"/>
      <c r="T15" s="97"/>
    </row>
    <row r="16" spans="2:20" ht="16.5" thickBot="1" x14ac:dyDescent="0.3">
      <c r="B16" s="480" t="s">
        <v>58</v>
      </c>
      <c r="C16" s="481"/>
      <c r="D16" s="481"/>
      <c r="E16" s="482"/>
      <c r="I16" s="462" t="s">
        <v>57</v>
      </c>
      <c r="J16" s="463"/>
      <c r="K16" s="463"/>
      <c r="L16" s="464"/>
      <c r="Q16" s="97"/>
      <c r="R16" s="97"/>
      <c r="S16" s="97"/>
      <c r="T16" s="97"/>
    </row>
    <row r="17" spans="2:20" x14ac:dyDescent="0.25">
      <c r="B17" s="185" t="str" cm="1">
        <f t="array" aca="1" ref="B17" ca="1">IFERROR(_xlfn.IFS(R17=1,"1st",R17=2,"2nd",R17=3,"3rd",R17=4,"4th",R17=5,"5th"),"")</f>
        <v/>
      </c>
      <c r="C17" s="179" t="str" cm="1">
        <f t="array" aca="1" ref="C17:C21" ca="1">IFERROR(_xlfn.XLOOKUP(R17:R21&amp;"-"&amp;COUNTIF(OFFSET(R17,0,0,_xlfn.SEQUENCE(ROWS(R17:R21))),R17:R21),place_dramatic&amp;"-"&amp;COUNTIF(OFFSET(Dramatic!AD4,0,0,_xlfn.SEQUENCE(ROWS(place_dramatic))),place_dramatic),finalists_dramatic),"")</f>
        <v/>
      </c>
      <c r="D17" s="179" t="str">
        <f ca="1">IFERROR(VLOOKUP(Q17,data_schools,2,FALSE),"")</f>
        <v/>
      </c>
      <c r="E17" s="186" t="str">
        <f ca="1">IFERROR(VLOOKUP(C17,entries_dramatic,2,FALSE),"")</f>
        <v/>
      </c>
      <c r="I17" s="185" t="str" cm="1">
        <f t="array" aca="1" ref="I17" ca="1">IFERROR(_xlfn.IFS(T17=1,"1st",T17=2,"2nd",T17=3,"3rd",T17=4,"4th",T17=5,"5th"),"")</f>
        <v/>
      </c>
      <c r="J17" s="179" t="str" cm="1">
        <f t="array" aca="1" ref="J17:J21" ca="1">IFERROR(_xlfn.XLOOKUP(T17:T21&amp;"-"&amp;COUNTIF(OFFSET(T17,0,0,_xlfn.SEQUENCE(ROWS(T17:T21))),T17:T21),place_humorous&amp;"-"&amp;COUNTIF(OFFSET(Humorous!AD4,0,0,_xlfn.SEQUENCE(ROWS(place_humorous))),place_humorous),finalists_humorous),"")</f>
        <v/>
      </c>
      <c r="K17" s="179" t="str">
        <f ca="1">IFERROR(VLOOKUP(S17,data_schools,2,FALSE),"")</f>
        <v/>
      </c>
      <c r="L17" s="186" t="str">
        <f ca="1">IFERROR(VLOOKUP(J17,entries_humorous,2,FALSE),"")</f>
        <v/>
      </c>
      <c r="Q17" s="97" t="e">
        <f ca="1">LEFT(C17,SEARCH("-",C17)-1)</f>
        <v>#VALUE!</v>
      </c>
      <c r="R17" s="97" t="str">
        <f ca="1">IFERROR(SMALL(place_dramatic,ROWS($B$17:B17)),"empty")</f>
        <v>empty</v>
      </c>
      <c r="S17" s="97" t="e">
        <f ca="1">LEFT(J17,SEARCH("-",J17)-1)</f>
        <v>#VALUE!</v>
      </c>
      <c r="T17" s="97" t="str">
        <f ca="1">IFERROR(SMALL(place_humorous,ROWS($I$17:I17)),"empty")</f>
        <v>empty</v>
      </c>
    </row>
    <row r="18" spans="2:20" x14ac:dyDescent="0.25">
      <c r="B18" s="180" t="str" cm="1">
        <f t="array" aca="1" ref="B18" ca="1">IFERROR(_xlfn.IFS(R18=1,"1st",R18=2,"2nd",R18=3,"3rd",R18=4,"4th",R18=5,"5th"),"")</f>
        <v/>
      </c>
      <c r="C18" s="178" t="str">
        <f ca="1"/>
        <v/>
      </c>
      <c r="D18" s="178" t="str">
        <f ca="1">IFERROR(VLOOKUP(Q18,data_schools,2,FALSE),"")</f>
        <v/>
      </c>
      <c r="E18" s="181" t="str">
        <f ca="1">IFERROR(VLOOKUP(C18,entries_dramatic,2,FALSE),"")</f>
        <v/>
      </c>
      <c r="I18" s="180" t="str" cm="1">
        <f t="array" aca="1" ref="I18" ca="1">IFERROR(_xlfn.IFS(T18=1,"1st",T18=2,"2nd",T18=3,"3rd",T18=4,"4th",T18=5,"5th"),"")</f>
        <v/>
      </c>
      <c r="J18" s="178" t="str">
        <f ca="1"/>
        <v/>
      </c>
      <c r="K18" s="178" t="str">
        <f ca="1">IFERROR(VLOOKUP(S18,data_schools,2,FALSE),"")</f>
        <v/>
      </c>
      <c r="L18" s="181" t="str">
        <f ca="1">IFERROR(VLOOKUP(J18,entries_humorous,2,FALSE),"")</f>
        <v/>
      </c>
      <c r="Q18" s="97" t="e">
        <f ca="1">LEFT(C18,SEARCH("-",C18)-1)</f>
        <v>#VALUE!</v>
      </c>
      <c r="R18" s="97" t="str">
        <f ca="1">IFERROR(SMALL(place_dramatic,ROWS($B$17:B18)),"empty")</f>
        <v>empty</v>
      </c>
      <c r="S18" s="97" t="e">
        <f ca="1">LEFT(J18,SEARCH("-",J18)-1)</f>
        <v>#VALUE!</v>
      </c>
      <c r="T18" s="97" t="str">
        <f ca="1">IFERROR(SMALL(place_humorous,ROWS($I$17:I18)),"empty")</f>
        <v>empty</v>
      </c>
    </row>
    <row r="19" spans="2:20" x14ac:dyDescent="0.25">
      <c r="B19" s="180" t="str" cm="1">
        <f t="array" aca="1" ref="B19" ca="1">IFERROR(_xlfn.IFS(R19=1,"1st",R19=2,"2nd",R19=3,"3rd",R19=4,"4th",R19=5,"5th"),"")</f>
        <v/>
      </c>
      <c r="C19" s="178" t="str">
        <f ca="1"/>
        <v/>
      </c>
      <c r="D19" s="178" t="str">
        <f ca="1">IFERROR(VLOOKUP(Q19,data_schools,2,FALSE),"")</f>
        <v/>
      </c>
      <c r="E19" s="181" t="str">
        <f ca="1">IFERROR(VLOOKUP(C19,entries_dramatic,2,FALSE),"")</f>
        <v/>
      </c>
      <c r="I19" s="180" t="str" cm="1">
        <f t="array" aca="1" ref="I19" ca="1">IFERROR(_xlfn.IFS(T19=1,"1st",T19=2,"2nd",T19=3,"3rd",T19=4,"4th",T19=5,"5th"),"")</f>
        <v/>
      </c>
      <c r="J19" s="178" t="str">
        <f ca="1"/>
        <v/>
      </c>
      <c r="K19" s="178" t="str">
        <f ca="1">IFERROR(VLOOKUP(S19,data_schools,2,FALSE),"")</f>
        <v/>
      </c>
      <c r="L19" s="181" t="str">
        <f ca="1">IFERROR(VLOOKUP(J19,entries_humorous,2,FALSE),"")</f>
        <v/>
      </c>
      <c r="Q19" s="97" t="e">
        <f ca="1">LEFT(C19,SEARCH("-",C19)-1)</f>
        <v>#VALUE!</v>
      </c>
      <c r="R19" s="97" t="str">
        <f ca="1">IFERROR(SMALL(place_dramatic,ROWS($B$17:B19)),"empty")</f>
        <v>empty</v>
      </c>
      <c r="S19" s="97" t="e">
        <f ca="1">LEFT(J19,SEARCH("-",J19)-1)</f>
        <v>#VALUE!</v>
      </c>
      <c r="T19" s="97" t="str">
        <f ca="1">IFERROR(SMALL(place_humorous,ROWS($I$17:I19)),"empty")</f>
        <v>empty</v>
      </c>
    </row>
    <row r="20" spans="2:20" x14ac:dyDescent="0.25">
      <c r="B20" s="180" t="str" cm="1">
        <f t="array" aca="1" ref="B20" ca="1">IFERROR(_xlfn.IFS(R20=1,"1st",R20=2,"2nd",R20=3,"3rd",R20=4,"4th",R20=5,"5th"),"")</f>
        <v/>
      </c>
      <c r="C20" s="178" t="str">
        <f ca="1"/>
        <v/>
      </c>
      <c r="D20" s="178" t="str">
        <f ca="1">IFERROR(VLOOKUP(Q20,data_schools,2,FALSE),"")</f>
        <v/>
      </c>
      <c r="E20" s="181" t="str">
        <f ca="1">IFERROR(VLOOKUP(C20,entries_dramatic,2,FALSE),"")</f>
        <v/>
      </c>
      <c r="I20" s="180" t="str" cm="1">
        <f t="array" aca="1" ref="I20" ca="1">IFERROR(_xlfn.IFS(T20=1,"1st",T20=2,"2nd",T20=3,"3rd",T20=4,"4th",T20=5,"5th"),"")</f>
        <v/>
      </c>
      <c r="J20" s="178" t="str">
        <f ca="1"/>
        <v/>
      </c>
      <c r="K20" s="178" t="str">
        <f ca="1">IFERROR(VLOOKUP(S20,data_schools,2,FALSE),"")</f>
        <v/>
      </c>
      <c r="L20" s="181" t="str">
        <f ca="1">IFERROR(VLOOKUP(J20,entries_humorous,2,FALSE),"")</f>
        <v/>
      </c>
      <c r="Q20" s="97" t="e">
        <f ca="1">LEFT(C20,SEARCH("-",C20)-1)</f>
        <v>#VALUE!</v>
      </c>
      <c r="R20" s="97" t="str">
        <f ca="1">IFERROR(SMALL(place_dramatic,ROWS($B$17:B20)),"empty")</f>
        <v>empty</v>
      </c>
      <c r="S20" s="97" t="e">
        <f ca="1">LEFT(J20,SEARCH("-",J20)-1)</f>
        <v>#VALUE!</v>
      </c>
      <c r="T20" s="97" t="str">
        <f ca="1">IFERROR(SMALL(place_humorous,ROWS($I$17:I20)),"empty")</f>
        <v>empty</v>
      </c>
    </row>
    <row r="21" spans="2:20" x14ac:dyDescent="0.25">
      <c r="B21" s="182" t="str" cm="1">
        <f t="array" aca="1" ref="B21" ca="1">IFERROR(_xlfn.IFS(R21=1,"1st",R21=2,"2nd",R21=3,"3rd",R21=4,"4th",R21=5,"5th"),"")</f>
        <v/>
      </c>
      <c r="C21" s="183" t="str">
        <f ca="1"/>
        <v/>
      </c>
      <c r="D21" s="183" t="str">
        <f ca="1">IFERROR(VLOOKUP(Q21,data_schools,2,FALSE),"")</f>
        <v/>
      </c>
      <c r="E21" s="184" t="str">
        <f ca="1">IFERROR(VLOOKUP(C21,entries_dramatic,2,FALSE),"")</f>
        <v/>
      </c>
      <c r="I21" s="182" t="str" cm="1">
        <f t="array" aca="1" ref="I21" ca="1">IFERROR(_xlfn.IFS(T21=1,"1st",T21=2,"2nd",T21=3,"3rd",T21=4,"4th",T21=5,"5th"),"")</f>
        <v/>
      </c>
      <c r="J21" s="183" t="str">
        <f ca="1"/>
        <v/>
      </c>
      <c r="K21" s="183" t="str">
        <f ca="1">IFERROR(VLOOKUP(S21,data_schools,2,FALSE),"")</f>
        <v/>
      </c>
      <c r="L21" s="184" t="str">
        <f ca="1">IFERROR(VLOOKUP(J21,entries_humorous,2,FALSE),"")</f>
        <v/>
      </c>
      <c r="Q21" s="97" t="e">
        <f ca="1">LEFT(C21,SEARCH("-",C21)-1)</f>
        <v>#VALUE!</v>
      </c>
      <c r="R21" s="97" t="str">
        <f ca="1">IFERROR(SMALL(place_dramatic,ROWS($B$17:B21)),"empty")</f>
        <v>empty</v>
      </c>
      <c r="S21" s="97" t="e">
        <f ca="1">LEFT(J21,SEARCH("-",J21)-1)</f>
        <v>#VALUE!</v>
      </c>
      <c r="T21" s="97" t="str">
        <f ca="1">IFERROR(SMALL(place_humorous,ROWS($I$17:I21)),"empty")</f>
        <v>empty</v>
      </c>
    </row>
    <row r="22" spans="2:20" x14ac:dyDescent="0.25">
      <c r="Q22" s="97"/>
      <c r="R22" s="97"/>
      <c r="S22" s="97"/>
      <c r="T22" s="97"/>
    </row>
    <row r="23" spans="2:20" ht="16.5" thickBot="1" x14ac:dyDescent="0.3">
      <c r="B23" s="486" t="s">
        <v>14</v>
      </c>
      <c r="C23" s="487"/>
      <c r="D23" s="487"/>
      <c r="E23" s="487"/>
      <c r="F23" s="487"/>
      <c r="G23" s="488"/>
      <c r="I23" s="477" t="s">
        <v>15</v>
      </c>
      <c r="J23" s="478"/>
      <c r="K23" s="478"/>
      <c r="L23" s="478"/>
      <c r="M23" s="478"/>
      <c r="N23" s="478"/>
      <c r="O23" s="479"/>
      <c r="P23" s="230"/>
      <c r="Q23" s="97"/>
      <c r="R23" s="97"/>
      <c r="S23" s="97"/>
      <c r="T23" s="97"/>
    </row>
    <row r="24" spans="2:20" x14ac:dyDescent="0.25">
      <c r="B24" s="185" t="str" cm="1">
        <f t="array" aca="1" ref="B24" ca="1">IFERROR(_xlfn.IFS(R24=1,"1st",R24=2,"2nd",R24=3,"3rd",R24=4,"4th",R24=5,"5th"),"")</f>
        <v/>
      </c>
      <c r="C24" s="179" t="str" cm="1">
        <f t="array" aca="1" ref="C24:C28" ca="1">IFERROR(_xlfn.XLOOKUP(R24:R28&amp;"-"&amp;COUNTIF(OFFSET(R24,0,0,_xlfn.SEQUENCE(ROWS(R24:R28))),R24:R28),place_pantomime&amp;"-"&amp;COUNTIF(OFFSET(Pantomime!AD4,0,0,_xlfn.SEQUENCE(ROWS(place_pantomime))),place_pantomime),finalists_pantomime),"")</f>
        <v/>
      </c>
      <c r="D24" s="179" t="str">
        <f ca="1">IFERROR(VLOOKUP(Q24,data_schools,2,FALSE),"")</f>
        <v/>
      </c>
      <c r="E24" s="179" t="str">
        <f ca="1">IFERROR(VLOOKUP($C24,entries_pantomime,2,FALSE),"")</f>
        <v/>
      </c>
      <c r="F24" s="251" t="str">
        <f ca="1">IFERROR(VLOOKUP($C24,entries_pantomime,3,FALSE),"")</f>
        <v/>
      </c>
      <c r="G24" s="250" t="str">
        <f ca="1">IFERROR(VLOOKUP($C24,entries_pantomime,4,FALSE),"")</f>
        <v/>
      </c>
      <c r="I24" s="185" t="str" cm="1">
        <f t="array" aca="1" ref="I24" ca="1">IFERROR(_xlfn.IFS(T24=1,"1st",T24=2,"2nd",T24=3,"3rd",T24=4,"4th",T24=5,"5th"),"")</f>
        <v/>
      </c>
      <c r="J24" s="179" t="str" cm="1">
        <f t="array" aca="1" ref="J24:J28" ca="1">IFERROR(_xlfn.XLOOKUP(T24:T28&amp;"-"&amp;COUNTIF(OFFSET(T24,0,0,_xlfn.SEQUENCE(ROWS(T24:T28))),T24:T28),place_musical&amp;"-"&amp;COUNTIF(OFFSET(Musical!AD4,0,0,_xlfn.SEQUENCE(ROWS(place_musical))),place_musical),finalists_musical),"")</f>
        <v/>
      </c>
      <c r="K24" s="179" t="str">
        <f ca="1">IFERROR(VLOOKUP(S24,data_schools,2,FALSE),"")</f>
        <v/>
      </c>
      <c r="L24" s="179" t="str">
        <f ca="1">IFERROR(VLOOKUP($J24,entries_musical,2,FALSE),"")</f>
        <v/>
      </c>
      <c r="M24" s="179" t="str">
        <f ca="1">IFERROR(VLOOKUP($J24,entries_musical,3,FALSE),"")</f>
        <v/>
      </c>
      <c r="N24" s="179" t="str">
        <f ca="1">IFERROR(VLOOKUP($J24,entries_musical,4,FALSE),"")</f>
        <v/>
      </c>
      <c r="O24" s="186" t="str">
        <f ca="1">IFERROR(VLOOKUP($J24,entries_musical,5,FALSE),"")</f>
        <v/>
      </c>
      <c r="Q24" s="97" t="e">
        <f ca="1">LEFT(C24,SEARCH("-",C24)-1)</f>
        <v>#VALUE!</v>
      </c>
      <c r="R24" s="97" t="str">
        <f ca="1">IFERROR(SMALL(place_pantomime,ROWS($B$24:B24)),"empty")</f>
        <v>empty</v>
      </c>
      <c r="S24" s="97" t="e">
        <f ca="1">LEFT(J24,SEARCH("-",J24)-1)</f>
        <v>#VALUE!</v>
      </c>
      <c r="T24" s="97" t="str">
        <f ca="1">IFERROR(SMALL(place_musical,ROWS($I$24:I24)),"empty")</f>
        <v>empty</v>
      </c>
    </row>
    <row r="25" spans="2:20" x14ac:dyDescent="0.25">
      <c r="B25" s="180" t="str" cm="1">
        <f t="array" aca="1" ref="B25" ca="1">IFERROR(_xlfn.IFS(R25=1,"1st",R25=2,"2nd",R25=3,"3rd",R25=4,"4th",R25=5,"5th"),"")</f>
        <v/>
      </c>
      <c r="C25" s="178" t="str">
        <f ca="1"/>
        <v/>
      </c>
      <c r="D25" s="178" t="str">
        <f ca="1">IFERROR(VLOOKUP(Q25,data_schools,2,FALSE),"")</f>
        <v/>
      </c>
      <c r="E25" s="178" t="str">
        <f ca="1">IFERROR(VLOOKUP(C25,entries_pantomime,2,FALSE),"")</f>
        <v/>
      </c>
      <c r="F25" s="249" t="str">
        <f ca="1">IFERROR(VLOOKUP($C25,entries_pantomime,3,FALSE),"")</f>
        <v/>
      </c>
      <c r="G25" s="181" t="str">
        <f ca="1">IFERROR(VLOOKUP($C25,entries_pantomime,4,FALSE),"")</f>
        <v/>
      </c>
      <c r="I25" s="180" t="str" cm="1">
        <f t="array" aca="1" ref="I25" ca="1">IFERROR(_xlfn.IFS(T25=1,"1st",T25=2,"2nd",T25=3,"3rd",T25=4,"4th",T25=5,"5th"),"")</f>
        <v/>
      </c>
      <c r="J25" s="178" t="str">
        <f ca="1"/>
        <v/>
      </c>
      <c r="K25" s="178" t="str">
        <f ca="1">IFERROR(VLOOKUP(S25,data_schools,2,FALSE),"")</f>
        <v/>
      </c>
      <c r="L25" s="178" t="str">
        <f ca="1">IFERROR(VLOOKUP(J25,entries_musical,2,FALSE),"")</f>
        <v/>
      </c>
      <c r="M25" s="178" t="str">
        <f ca="1">IFERROR(VLOOKUP($J25,entries_musical,3,FALSE),"")</f>
        <v/>
      </c>
      <c r="N25" s="178" t="str">
        <f ca="1">IFERROR(VLOOKUP($J25,entries_musical,4,FALSE),"")</f>
        <v/>
      </c>
      <c r="O25" s="181" t="str">
        <f ca="1">IFERROR(VLOOKUP($J25,entries_musical,5,FALSE),"")</f>
        <v/>
      </c>
      <c r="Q25" s="97" t="e">
        <f ca="1">LEFT(C25,SEARCH("-",C25)-1)</f>
        <v>#VALUE!</v>
      </c>
      <c r="R25" s="97" t="str">
        <f ca="1">IFERROR(SMALL(place_pantomime,ROWS($B$24:B25)),"empty")</f>
        <v>empty</v>
      </c>
      <c r="S25" s="97" t="e">
        <f ca="1">LEFT(J25,SEARCH("-",J25)-1)</f>
        <v>#VALUE!</v>
      </c>
      <c r="T25" s="97" t="str">
        <f ca="1">IFERROR(SMALL(place_musical,ROWS($I$24:I25)),"empty")</f>
        <v>empty</v>
      </c>
    </row>
    <row r="26" spans="2:20" x14ac:dyDescent="0.25">
      <c r="B26" s="180" t="str" cm="1">
        <f t="array" aca="1" ref="B26" ca="1">IFERROR(_xlfn.IFS(R26=1,"1st",R26=2,"2nd",R26=3,"3rd",R26=4,"4th",R26=5,"5th"),"")</f>
        <v/>
      </c>
      <c r="C26" s="178" t="str">
        <f ca="1"/>
        <v/>
      </c>
      <c r="D26" s="178" t="str">
        <f ca="1">IFERROR(VLOOKUP(Q26,data_schools,2,FALSE),"")</f>
        <v/>
      </c>
      <c r="E26" s="178" t="str">
        <f ca="1">IFERROR(VLOOKUP(C26,entries_pantomime,2,FALSE),"")</f>
        <v/>
      </c>
      <c r="F26" s="178" t="str">
        <f ca="1">IFERROR(VLOOKUP($C26,entries_pantomime,3,FALSE),"")</f>
        <v/>
      </c>
      <c r="G26" s="248" t="str">
        <f ca="1">IFERROR(VLOOKUP($C26,entries_pantomime,4,FALSE),"")</f>
        <v/>
      </c>
      <c r="I26" s="180" t="str" cm="1">
        <f t="array" aca="1" ref="I26" ca="1">IFERROR(_xlfn.IFS(T26=1,"1st",T26=2,"2nd",T26=3,"3rd",T26=4,"4th",T26=5,"5th"),"")</f>
        <v/>
      </c>
      <c r="J26" s="178" t="str">
        <f ca="1"/>
        <v/>
      </c>
      <c r="K26" s="178" t="str">
        <f ca="1">IFERROR(VLOOKUP(S26,data_schools,2,FALSE),"")</f>
        <v/>
      </c>
      <c r="L26" s="178" t="str">
        <f ca="1">IFERROR(VLOOKUP(J26,entries_musical,2,FALSE),"")</f>
        <v/>
      </c>
      <c r="M26" s="178" t="str">
        <f ca="1">IFERROR(VLOOKUP($J26,entries_musical,3,FALSE),"")</f>
        <v/>
      </c>
      <c r="N26" s="178" t="str">
        <f ca="1">IFERROR(VLOOKUP($J26,entries_musical,4,FALSE),"")</f>
        <v/>
      </c>
      <c r="O26" s="181" t="str">
        <f ca="1">IFERROR(VLOOKUP($J26,entries_musical,5,FALSE),"")</f>
        <v/>
      </c>
      <c r="Q26" s="97" t="e">
        <f ca="1">LEFT(C26,SEARCH("-",C26)-1)</f>
        <v>#VALUE!</v>
      </c>
      <c r="R26" s="97" t="str">
        <f ca="1">IFERROR(SMALL(place_pantomime,ROWS($B$24:B26)),"empty")</f>
        <v>empty</v>
      </c>
      <c r="S26" s="97" t="e">
        <f ca="1">LEFT(J26,SEARCH("-",J26)-1)</f>
        <v>#VALUE!</v>
      </c>
      <c r="T26" s="97" t="str">
        <f ca="1">IFERROR(SMALL(place_musical,ROWS($I$24:I26)),"empty")</f>
        <v>empty</v>
      </c>
    </row>
    <row r="27" spans="2:20" x14ac:dyDescent="0.25">
      <c r="B27" s="180" t="str" cm="1">
        <f t="array" aca="1" ref="B27" ca="1">IFERROR(_xlfn.IFS(R27=1,"1st",R27=2,"2nd",R27=3,"3rd",R27=4,"4th",R27=5,"5th"),"")</f>
        <v/>
      </c>
      <c r="C27" s="178" t="str">
        <f ca="1"/>
        <v/>
      </c>
      <c r="D27" s="178" t="str">
        <f ca="1">IFERROR(VLOOKUP(Q27,data_schools,2,FALSE),"")</f>
        <v/>
      </c>
      <c r="E27" s="178" t="str">
        <f ca="1">IFERROR(VLOOKUP(C27,entries_pantomime,2,FALSE),"")</f>
        <v/>
      </c>
      <c r="F27" s="246" t="str">
        <f ca="1">IFERROR(VLOOKUP($C27,entries_pantomime,3,FALSE),"")</f>
        <v/>
      </c>
      <c r="G27" s="181" t="str">
        <f ca="1">IFERROR(VLOOKUP($C27,entries_pantomime,4,FALSE),"")</f>
        <v/>
      </c>
      <c r="I27" s="180" t="str" cm="1">
        <f t="array" aca="1" ref="I27" ca="1">IFERROR(_xlfn.IFS(T27=1,"1st",T27=2,"2nd",T27=3,"3rd",T27=4,"4th",T27=5,"5th"),"")</f>
        <v/>
      </c>
      <c r="J27" s="178" t="str">
        <f ca="1"/>
        <v/>
      </c>
      <c r="K27" s="178" t="str">
        <f ca="1">IFERROR(VLOOKUP(S27,data_schools,2,FALSE),"")</f>
        <v/>
      </c>
      <c r="L27" s="178" t="str">
        <f ca="1">IFERROR(VLOOKUP(J27,entries_musical,2,FALSE),"")</f>
        <v/>
      </c>
      <c r="M27" s="178" t="str">
        <f ca="1">IFERROR(VLOOKUP($J27,entries_musical,3,FALSE),"")</f>
        <v/>
      </c>
      <c r="N27" s="178" t="str">
        <f ca="1">IFERROR(VLOOKUP($J27,entries_musical,4,FALSE),"")</f>
        <v/>
      </c>
      <c r="O27" s="181" t="str">
        <f ca="1">IFERROR(VLOOKUP($J27,entries_musical,5,FALSE),"")</f>
        <v/>
      </c>
      <c r="Q27" s="97" t="e">
        <f ca="1">LEFT(C27,SEARCH("-",C27)-1)</f>
        <v>#VALUE!</v>
      </c>
      <c r="R27" s="97" t="str">
        <f ca="1">IFERROR(SMALL(place_pantomime,ROWS($B$24:B27)),"empty")</f>
        <v>empty</v>
      </c>
      <c r="S27" s="97" t="e">
        <f ca="1">LEFT(J27,SEARCH("-",J27)-1)</f>
        <v>#VALUE!</v>
      </c>
      <c r="T27" s="97" t="str">
        <f ca="1">IFERROR(SMALL(place_musical,ROWS($I$24:I27)),"empty")</f>
        <v>empty</v>
      </c>
    </row>
    <row r="28" spans="2:20" x14ac:dyDescent="0.25">
      <c r="B28" s="182" t="str" cm="1">
        <f t="array" aca="1" ref="B28" ca="1">IFERROR(_xlfn.IFS(R28=1,"1st",R28=2,"2nd",R28=3,"3rd",R28=4,"4th",R28=5,"5th"),"")</f>
        <v/>
      </c>
      <c r="C28" s="183" t="str">
        <f ca="1"/>
        <v/>
      </c>
      <c r="D28" s="183" t="str">
        <f ca="1">IFERROR(VLOOKUP(Q28,data_schools,2,FALSE),"")</f>
        <v/>
      </c>
      <c r="E28" s="183" t="str">
        <f ca="1">IFERROR(VLOOKUP(C28,entries_pantomime,2,FALSE),"")</f>
        <v/>
      </c>
      <c r="F28" s="247" t="str">
        <f ca="1">IFERROR(VLOOKUP($C28,entries_pantomime,3,FALSE),"")</f>
        <v/>
      </c>
      <c r="G28" s="184" t="str">
        <f ca="1">IFERROR(VLOOKUP($C28,entries_pantomime,4,FALSE),"")</f>
        <v/>
      </c>
      <c r="I28" s="182" t="str" cm="1">
        <f t="array" aca="1" ref="I28" ca="1">IFERROR(_xlfn.IFS(T28=1,"1st",T28=2,"2nd",T28=3,"3rd",T28=4,"4th",T28=5,"5th"),"")</f>
        <v/>
      </c>
      <c r="J28" s="183" t="str">
        <f ca="1"/>
        <v/>
      </c>
      <c r="K28" s="183" t="str">
        <f ca="1">IFERROR(VLOOKUP(S28,data_schools,2,FALSE),"")</f>
        <v/>
      </c>
      <c r="L28" s="183" t="str">
        <f ca="1">IFERROR(VLOOKUP(J28,entries_musical,2,FALSE),"")</f>
        <v/>
      </c>
      <c r="M28" s="183" t="str">
        <f ca="1">IFERROR(VLOOKUP($J28,entries_musical,3,FALSE),"")</f>
        <v/>
      </c>
      <c r="N28" s="183" t="str">
        <f ca="1">IFERROR(VLOOKUP($J28,entries_musical,4,FALSE),"")</f>
        <v/>
      </c>
      <c r="O28" s="184" t="str">
        <f ca="1">IFERROR(VLOOKUP($J28,entries_musical,5,FALSE),"")</f>
        <v/>
      </c>
      <c r="Q28" s="97" t="e">
        <f ca="1">LEFT(C28,SEARCH("-",C28)-1)</f>
        <v>#VALUE!</v>
      </c>
      <c r="R28" s="97" t="str">
        <f ca="1">IFERROR(SMALL(place_pantomime,ROWS($B$24:B28)),"empty")</f>
        <v>empty</v>
      </c>
      <c r="S28" s="97" t="e">
        <f ca="1">LEFT(J28,SEARCH("-",J28)-1)</f>
        <v>#VALUE!</v>
      </c>
      <c r="T28" s="97" t="str">
        <f ca="1">IFERROR(SMALL(place_musical,ROWS($I$24:I28)),"empty")</f>
        <v>empty</v>
      </c>
    </row>
    <row r="29" spans="2:20" ht="16.5" thickBot="1" x14ac:dyDescent="0.3">
      <c r="Q29" s="97"/>
      <c r="R29" s="97"/>
      <c r="S29" s="97"/>
      <c r="T29" s="97"/>
    </row>
    <row r="30" spans="2:20" ht="16.5" thickBot="1" x14ac:dyDescent="0.3">
      <c r="B30" s="483" t="s">
        <v>61</v>
      </c>
      <c r="C30" s="484"/>
      <c r="D30" s="484"/>
      <c r="E30" s="485"/>
      <c r="I30" s="468" t="s">
        <v>1119</v>
      </c>
      <c r="J30" s="469"/>
      <c r="K30" s="469"/>
      <c r="L30" s="470"/>
      <c r="Q30" s="97"/>
      <c r="R30" s="97"/>
      <c r="S30" s="97"/>
      <c r="T30" s="97"/>
    </row>
    <row r="31" spans="2:20" x14ac:dyDescent="0.25">
      <c r="B31" s="185" t="str" cm="1">
        <f t="array" ref="B31">IFERROR(_xlfn.IFS(R31=1,"1st",R31=2,"2nd",R31=3,"3rd",R31=4,"4th",R31=5,"5th"),"")</f>
        <v/>
      </c>
      <c r="C31" s="179" t="str" cm="1">
        <f t="array" aca="1" ref="C31:C35" ca="1">IFERROR(_xlfn.XLOOKUP(R31:R35&amp;"-"&amp;COUNTIF(OFFSET(R31,0,0,_xlfn.SEQUENCE(ROWS(R31:R35))),R31:R35),place_play&amp;"-"&amp;COUNTIF(OFFSET('One Act'!N4,0,0,_xlfn.SEQUENCE(ROWS(place_play))),place_play),number_play),"")</f>
        <v/>
      </c>
      <c r="D31" s="179" t="str">
        <f ca="1">IFERROR(VLOOKUP(Q31,data_schools,2,FALSE),"")</f>
        <v/>
      </c>
      <c r="E31" s="186" t="str">
        <f ca="1">IFERROR(VLOOKUP(C31,entries_play,2,FALSE),"")</f>
        <v/>
      </c>
      <c r="I31" s="185" t="str" cm="1">
        <f t="array" ref="I31">IFERROR(_xlfn.IFS(T31=1,"1st",T31=2,"2nd",T31=3,"3rd",T31=4,"4th",T31=5,"5th"),"")</f>
        <v/>
      </c>
      <c r="J31" s="179" t="str" cm="1">
        <f t="array" aca="1" ref="J31:J35" ca="1">IFERROR(_xlfn.XLOOKUP(T31:T35&amp;"-"&amp;COUNTIF(OFFSET(T31,0,0,_xlfn.SEQUENCE(ROWS(T31:T35))),T31:T35),place_sweepstakes&amp;"-"&amp;COUNTIF(OFFSET(
Sweepstakes!AN3,0,0,_xlfn.SEQUENCE(ROWS(place_sweepstakes))),place_sweepstakes),letter_sweepstakes),"")</f>
        <v/>
      </c>
      <c r="K31" s="179" t="str">
        <f ca="1">IFERROR(VLOOKUP(J31,data_schools,2,FALSE),"")</f>
        <v/>
      </c>
      <c r="L31" s="186" t="str">
        <f ca="1">IFERROR(VLOOKUP(J31,data_sweepstakes,39,FALSE),"")</f>
        <v/>
      </c>
      <c r="Q31" s="97" t="e">
        <f ca="1">LEFT(C31,SEARCH("-",C31)-1)</f>
        <v>#VALUE!</v>
      </c>
      <c r="R31" s="97" t="str">
        <f>IFERROR(SMALL(place_play,ROWS($B$31:B31)),"empty")</f>
        <v>empty</v>
      </c>
      <c r="S31" s="97"/>
      <c r="T31" s="97" t="str">
        <f>IFERROR(SMALL(place_sweepstakes,ROWS($I$31:I31)),"empty")</f>
        <v>empty</v>
      </c>
    </row>
    <row r="32" spans="2:20" x14ac:dyDescent="0.25">
      <c r="B32" s="180" t="str" cm="1">
        <f t="array" ref="B32">IFERROR(_xlfn.IFS(R32=1,"1st",R32=2,"2nd",R32=3,"3rd",R32=4,"4th",R32=5,"5th"),"")</f>
        <v/>
      </c>
      <c r="C32" s="178" t="str">
        <f ca="1"/>
        <v/>
      </c>
      <c r="D32" s="178" t="str">
        <f ca="1">IFERROR(VLOOKUP(Q32,data_schools,2,FALSE),"")</f>
        <v/>
      </c>
      <c r="E32" s="181" t="str">
        <f ca="1">IFERROR(VLOOKUP(C32,entries_play,2,FALSE),"")</f>
        <v/>
      </c>
      <c r="I32" s="180" t="str" cm="1">
        <f t="array" ref="I32">IFERROR(_xlfn.IFS(T32=1,"1st",T32=2,"2nd",T32=3,"3rd",T32=4,"4th",T32=5,"5th"),"")</f>
        <v/>
      </c>
      <c r="J32" s="178" t="str">
        <f ca="1"/>
        <v/>
      </c>
      <c r="K32" s="178" t="str">
        <f ca="1">IFERROR(VLOOKUP(J32,data_schools,2,FALSE),"")</f>
        <v/>
      </c>
      <c r="L32" s="186" t="str">
        <f ca="1">IFERROR(VLOOKUP(J32,data_sweepstakes,39,FALSE),"")</f>
        <v/>
      </c>
      <c r="Q32" s="97" t="e">
        <f ca="1">LEFT(C32,SEARCH("-",C32)-1)</f>
        <v>#VALUE!</v>
      </c>
      <c r="R32" s="97" t="str">
        <f>IFERROR(SMALL(place_play,ROWS($B$31:B32)),"empty")</f>
        <v>empty</v>
      </c>
      <c r="S32" s="97"/>
      <c r="T32" s="97" t="str">
        <f>IFERROR(SMALL(place_sweepstakes,ROWS($I$31:I32)),"empty")</f>
        <v>empty</v>
      </c>
    </row>
    <row r="33" spans="2:20" x14ac:dyDescent="0.25">
      <c r="B33" s="180" t="str" cm="1">
        <f t="array" ref="B33">IFERROR(_xlfn.IFS(R33=1,"1st",R33=2,"2nd",R33=3,"3rd",R33=4,"4th",R33=5,"5th"),"")</f>
        <v/>
      </c>
      <c r="C33" s="178" t="str">
        <f ca="1"/>
        <v/>
      </c>
      <c r="D33" s="178" t="str">
        <f ca="1">IFERROR(VLOOKUP(Q33,data_schools,2,FALSE),"")</f>
        <v/>
      </c>
      <c r="E33" s="181" t="str">
        <f ca="1">IFERROR(VLOOKUP(C33,entries_play,2,FALSE),"")</f>
        <v/>
      </c>
      <c r="I33" s="180" t="str" cm="1">
        <f t="array" ref="I33">IFERROR(_xlfn.IFS(T33=1,"1st",T33=2,"2nd",T33=3,"3rd",T33=4,"4th",T33=5,"5th"),"")</f>
        <v/>
      </c>
      <c r="J33" s="178" t="str">
        <f ca="1"/>
        <v/>
      </c>
      <c r="K33" s="178" t="str">
        <f ca="1">IFERROR(VLOOKUP(J33,data_schools,2,FALSE),"")</f>
        <v/>
      </c>
      <c r="L33" s="186" t="str">
        <f ca="1">IFERROR(VLOOKUP(J33,data_sweepstakes,39,FALSE),"")</f>
        <v/>
      </c>
      <c r="Q33" s="97" t="e">
        <f ca="1">LEFT(C33,SEARCH("-",C33)-1)</f>
        <v>#VALUE!</v>
      </c>
      <c r="R33" s="97" t="str">
        <f>IFERROR(SMALL(place_play,ROWS($B$31:B33)),"empty")</f>
        <v>empty</v>
      </c>
      <c r="S33" s="97"/>
      <c r="T33" s="97" t="str">
        <f>IFERROR(SMALL(place_sweepstakes,ROWS($I$31:I33)),"empty")</f>
        <v>empty</v>
      </c>
    </row>
    <row r="34" spans="2:20" x14ac:dyDescent="0.25">
      <c r="B34" s="180" t="str" cm="1">
        <f t="array" ref="B34">IFERROR(_xlfn.IFS(R34=1,"1st",R34=2,"2nd",R34=3,"3rd",R34=4,"4th",R34=5,"5th"),"")</f>
        <v/>
      </c>
      <c r="C34" s="178" t="str">
        <f ca="1"/>
        <v/>
      </c>
      <c r="D34" s="178" t="str">
        <f ca="1">IFERROR(VLOOKUP(Q34,data_schools,2,FALSE),"")</f>
        <v/>
      </c>
      <c r="E34" s="181" t="str">
        <f ca="1">IFERROR(VLOOKUP(C34,entries_play,2,FALSE),"")</f>
        <v/>
      </c>
      <c r="I34" s="180" t="str" cm="1">
        <f t="array" ref="I34">IFERROR(_xlfn.IFS(T34=1,"1st",T34=2,"2nd",T34=3,"3rd",T34=4,"4th",T34=5,"5th"),"")</f>
        <v/>
      </c>
      <c r="J34" s="178" t="str">
        <f ca="1"/>
        <v/>
      </c>
      <c r="K34" s="178" t="str">
        <f ca="1">IFERROR(VLOOKUP(J34,data_schools,2,FALSE),"")</f>
        <v/>
      </c>
      <c r="L34" s="186" t="str">
        <f ca="1">IFERROR(VLOOKUP(J34,data_sweepstakes,39,FALSE),"")</f>
        <v/>
      </c>
      <c r="Q34" s="97" t="e">
        <f ca="1">LEFT(C34,SEARCH("-",C34)-1)</f>
        <v>#VALUE!</v>
      </c>
      <c r="R34" s="97" t="str">
        <f>IFERROR(SMALL(place_play,ROWS($B$31:B34)),"empty")</f>
        <v>empty</v>
      </c>
      <c r="S34" s="97"/>
      <c r="T34" s="97" t="str">
        <f>IFERROR(SMALL(place_sweepstakes,ROWS($I$31:I34)),"empty")</f>
        <v>empty</v>
      </c>
    </row>
    <row r="35" spans="2:20" x14ac:dyDescent="0.25">
      <c r="B35" s="182" t="str" cm="1">
        <f t="array" ref="B35">IFERROR(_xlfn.IFS(R35=1,"1st",R35=2,"2nd",R35=3,"3rd",R35=4,"4th",R35=5,"5th"),"")</f>
        <v/>
      </c>
      <c r="C35" s="183" t="str">
        <f ca="1"/>
        <v/>
      </c>
      <c r="D35" s="183" t="str">
        <f ca="1">IFERROR(VLOOKUP(Q35,data_schools,2,FALSE),"")</f>
        <v/>
      </c>
      <c r="E35" s="184" t="str">
        <f ca="1">IFERROR(VLOOKUP(C35,entries_play,2,FALSE),"")</f>
        <v/>
      </c>
      <c r="I35" s="182" t="str" cm="1">
        <f t="array" ref="I35">IFERROR(_xlfn.IFS(T35=1,"1st",T35=2,"2nd",T35=3,"3rd",T35=4,"4th",T35=5,"5th"),"")</f>
        <v/>
      </c>
      <c r="J35" s="183" t="str">
        <f ca="1"/>
        <v/>
      </c>
      <c r="K35" s="183" t="str">
        <f ca="1">IFERROR(VLOOKUP(J35,data_schools,2,FALSE),"")</f>
        <v/>
      </c>
      <c r="L35" s="184" t="str">
        <f ca="1">IFERROR(VLOOKUP(J35,data_sweepstakes,39,FALSE),"")</f>
        <v/>
      </c>
      <c r="Q35" s="97" t="e">
        <f ca="1">LEFT(C35,SEARCH("-",C35)-1)</f>
        <v>#VALUE!</v>
      </c>
      <c r="R35" s="97" t="str">
        <f>IFERROR(SMALL(place_play,ROWS($B$31:B35)),"empty")</f>
        <v>empty</v>
      </c>
      <c r="S35" s="97"/>
      <c r="T35" s="97" t="str">
        <f>IFERROR(SMALL(place_sweepstakes,ROWS($I$31:I35)),"empty")</f>
        <v>empty</v>
      </c>
    </row>
    <row r="36" spans="2:20" x14ac:dyDescent="0.25">
      <c r="H36"/>
    </row>
  </sheetData>
  <sheetProtection algorithmName="SHA-512" hashValue="r8jv/gjuVHQuowe8HF3I8UqSHRKU7XceGSRAHmHw6qJ4Ecm6InT/+zaHbOQU6EmJMXV5Zoy/8xrbTcJdiJNRtg==" saltValue="gBgzUfTA/0JKt3T/94iUFQ==" spinCount="100000" sheet="1" formatColumns="0"/>
  <mergeCells count="10">
    <mergeCell ref="I2:L2"/>
    <mergeCell ref="I16:L16"/>
    <mergeCell ref="B2:E2"/>
    <mergeCell ref="I30:L30"/>
    <mergeCell ref="I9:N9"/>
    <mergeCell ref="B9:G9"/>
    <mergeCell ref="I23:O23"/>
    <mergeCell ref="B16:E16"/>
    <mergeCell ref="B30:E30"/>
    <mergeCell ref="B23:G23"/>
  </mergeCells>
  <conditionalFormatting sqref="D3:E7">
    <cfRule type="expression" dxfId="9" priority="11">
      <formula>D3=0</formula>
    </cfRule>
  </conditionalFormatting>
  <conditionalFormatting sqref="D17:E21">
    <cfRule type="expression" dxfId="8" priority="6">
      <formula>D17=0</formula>
    </cfRule>
  </conditionalFormatting>
  <conditionalFormatting sqref="D31:E35">
    <cfRule type="expression" dxfId="7" priority="3">
      <formula>D31=0</formula>
    </cfRule>
  </conditionalFormatting>
  <conditionalFormatting sqref="D10:G14">
    <cfRule type="expression" dxfId="6" priority="8">
      <formula>D10=0</formula>
    </cfRule>
  </conditionalFormatting>
  <conditionalFormatting sqref="D24:G28">
    <cfRule type="expression" dxfId="5" priority="1">
      <formula>D24=0</formula>
    </cfRule>
  </conditionalFormatting>
  <conditionalFormatting sqref="K3:L7">
    <cfRule type="expression" dxfId="4" priority="9">
      <formula>K3=0</formula>
    </cfRule>
  </conditionalFormatting>
  <conditionalFormatting sqref="K17:L21">
    <cfRule type="expression" dxfId="3" priority="10">
      <formula>K17=0</formula>
    </cfRule>
  </conditionalFormatting>
  <conditionalFormatting sqref="K31:L35">
    <cfRule type="expression" dxfId="2" priority="2">
      <formula>K31=0</formula>
    </cfRule>
  </conditionalFormatting>
  <conditionalFormatting sqref="K10:N14">
    <cfRule type="expression" dxfId="1" priority="7">
      <formula>K10=0</formula>
    </cfRule>
  </conditionalFormatting>
  <conditionalFormatting sqref="K24:R28">
    <cfRule type="expression" dxfId="0" priority="4">
      <formula>K24=0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FD8A-AB6C-4E79-8204-AC2A0B21EDB8}">
  <dimension ref="A1:XFC129"/>
  <sheetViews>
    <sheetView zoomScale="140" zoomScaleNormal="140" workbookViewId="0">
      <pane xSplit="2" ySplit="1" topLeftCell="C2" activePane="bottomRight" state="frozen"/>
      <selection pane="topRight" activeCell="C1" sqref="C1"/>
      <selection pane="bottomLeft" activeCell="A2" sqref="A2"/>
      <selection pane="bottomRight" activeCell="G8" sqref="G8"/>
    </sheetView>
  </sheetViews>
  <sheetFormatPr defaultColWidth="0" defaultRowHeight="15.75" zeroHeight="1" x14ac:dyDescent="0.25"/>
  <cols>
    <col min="1" max="1" width="6.625" bestFit="1" customWidth="1"/>
    <col min="2" max="2" width="15.875" customWidth="1"/>
    <col min="3" max="3" width="10" bestFit="1" customWidth="1"/>
    <col min="4" max="4" width="8.625" bestFit="1" customWidth="1"/>
    <col min="5" max="5" width="8.125" bestFit="1" customWidth="1"/>
    <col min="6" max="6" width="13.125" bestFit="1" customWidth="1"/>
    <col min="7" max="7" width="10.875" bestFit="1" customWidth="1"/>
    <col min="8" max="8" width="7.5" bestFit="1" customWidth="1"/>
    <col min="9" max="9" width="8.5" bestFit="1" customWidth="1"/>
    <col min="10" max="10" width="6.375" bestFit="1" customWidth="1"/>
    <col min="11" max="11" width="11.625" bestFit="1" customWidth="1"/>
    <col min="12" max="16383" width="8.625" hidden="1"/>
    <col min="16384" max="16384" width="7.625" hidden="1" customWidth="1"/>
  </cols>
  <sheetData>
    <row r="1" spans="1:11" x14ac:dyDescent="0.25">
      <c r="A1" s="43"/>
      <c r="B1" s="266" t="s">
        <v>19</v>
      </c>
      <c r="C1" s="273" t="s">
        <v>1120</v>
      </c>
      <c r="D1" s="274" t="s">
        <v>1121</v>
      </c>
      <c r="E1" s="276" t="s">
        <v>1122</v>
      </c>
      <c r="F1" s="277" t="s">
        <v>1123</v>
      </c>
      <c r="G1" s="278" t="s">
        <v>14</v>
      </c>
      <c r="H1" s="279" t="s">
        <v>1124</v>
      </c>
      <c r="I1" s="280" t="s">
        <v>1125</v>
      </c>
      <c r="J1" s="275" t="s">
        <v>1126</v>
      </c>
      <c r="K1" s="177" t="s">
        <v>1127</v>
      </c>
    </row>
    <row r="2" spans="1:11" ht="15.75" customHeight="1" x14ac:dyDescent="0.25">
      <c r="A2" s="489" t="s">
        <v>25</v>
      </c>
      <c r="B2" s="492" t="str">
        <f>IF(Entries!B3="","",Entries!B3)</f>
        <v/>
      </c>
      <c r="C2" s="252" t="str">
        <f ca="1">IF(Humorous!$B4=1,1,"")</f>
        <v/>
      </c>
      <c r="D2" s="175" t="str">
        <f ca="1">IF(Dramatic!$B4=1,1,"")</f>
        <v/>
      </c>
      <c r="E2" s="175" t="str">
        <f ca="1">IF(Classical!$B4=1,COLUMNS(Entries!$J3:$L3)-COUNTIF(Entries!$J3:$L3,""),"")</f>
        <v/>
      </c>
      <c r="F2" s="175" t="str">
        <f ca="1">IF(Contemporary!$B4=1,COLUMNS(Entries!$O3:$Q5)-COUNTIF(Entries!$O3:$Q3,""),"")</f>
        <v/>
      </c>
      <c r="G2" s="175" t="str">
        <f ca="1">IF(Pantomime!$B4=1,COLUMNS(Entries!T3:V3)-COUNTIF(Entries!T3:V3,""),"")</f>
        <v/>
      </c>
      <c r="H2" s="175" t="str">
        <f ca="1">IF(Musical!$B4=1,COLUMNS(Entries!Y3:AB3)-COUNTIF(Entries!Y3:AB3,""),"")</f>
        <v/>
      </c>
      <c r="I2" s="175" t="str">
        <f>IF(Costume!$B4=1,1,"")</f>
        <v/>
      </c>
      <c r="J2" s="175" t="str">
        <f>IF(Scenic!$B4=1,1,"")</f>
        <v/>
      </c>
      <c r="K2" s="495" t="str">
        <f ca="1">IF(SUM(C2:J5)=0,"",SUM(C2:J5))</f>
        <v/>
      </c>
    </row>
    <row r="3" spans="1:11" ht="15.75" customHeight="1" x14ac:dyDescent="0.25">
      <c r="A3" s="490"/>
      <c r="B3" s="493"/>
      <c r="C3" s="253" t="str">
        <f ca="1">IF(Humorous!$B5=1,1,"")</f>
        <v/>
      </c>
      <c r="D3" s="175" t="str">
        <f ca="1">IF(Dramatic!$B5=1,1,"")</f>
        <v/>
      </c>
      <c r="E3" s="175" t="str">
        <f ca="1">IF(Classical!$B5=1,COLUMNS(Entries!$J4:$L4)-COUNTIF(Entries!$J4:$L4,""),"")</f>
        <v/>
      </c>
      <c r="F3" s="175" t="str">
        <f ca="1">IF(Contemporary!$B5=1,COLUMNS(Entries!$O4:$Q6)-COUNTIF(Entries!$O4:$Q4,""),"")</f>
        <v/>
      </c>
      <c r="G3" s="175" t="str">
        <f ca="1">IF(Pantomime!$B5=1,COLUMNS(Entries!T4:V4)-COUNTIF(Entries!T4:V4,""),"")</f>
        <v/>
      </c>
      <c r="H3" s="175" t="str">
        <f ca="1">IF(Musical!$B5=1,COLUMNS(Entries!Y4:AB4)-COUNTIF(Entries!Y4:AB4,""),"")</f>
        <v/>
      </c>
      <c r="I3" s="175" t="str">
        <f>IF(Costume!$B5=1,1,"")</f>
        <v/>
      </c>
      <c r="J3" s="176" t="str">
        <f>IF(Scenic!$B5=1,1,"")</f>
        <v/>
      </c>
      <c r="K3" s="496"/>
    </row>
    <row r="4" spans="1:11" ht="15.75" customHeight="1" x14ac:dyDescent="0.25">
      <c r="A4" s="490"/>
      <c r="B4" s="493"/>
      <c r="C4" s="254" t="str">
        <f ca="1">IF(Humorous!$B6=1,1,"")</f>
        <v/>
      </c>
      <c r="D4" s="175" t="str">
        <f ca="1">IF(Dramatic!$B6=1,1,"")</f>
        <v/>
      </c>
      <c r="E4" s="175" t="str">
        <f ca="1">IF(Classical!$B6=1,COLUMNS(Entries!$J5:$L5)-COUNTIF(Entries!$J5:$L5,""),"")</f>
        <v/>
      </c>
      <c r="F4" s="175" t="str">
        <f ca="1">IF(Contemporary!$B6=1,COLUMNS(Entries!$O5:$Q7)-COUNTIF(Entries!$O5:$Q5,""),"")</f>
        <v/>
      </c>
      <c r="G4" s="175" t="str">
        <f ca="1">IF(Pantomime!$B6=1,COLUMNS(Entries!T5:V5)-COUNTIF(Entries!T5:V5,""),"")</f>
        <v/>
      </c>
      <c r="H4" s="175" t="str">
        <f ca="1">IF(Musical!$B6=1,COLUMNS(Entries!Y5:AB5)-COUNTIF(Entries!Y5:AB5,""),"")</f>
        <v/>
      </c>
      <c r="I4" s="175" t="str">
        <f>IF(Costume!$B6=1,1,"")</f>
        <v/>
      </c>
      <c r="J4" s="176" t="str">
        <f>IF(Scenic!$B6=1,1,"")</f>
        <v/>
      </c>
      <c r="K4" s="496"/>
    </row>
    <row r="5" spans="1:11" ht="15.75" customHeight="1" x14ac:dyDescent="0.25">
      <c r="A5" s="491"/>
      <c r="B5" s="494"/>
      <c r="C5" s="254" t="str">
        <f ca="1">IF(Humorous!$B7=1,1,"")</f>
        <v/>
      </c>
      <c r="D5" s="175" t="str">
        <f ca="1">IF(Dramatic!$B7=1,1,"")</f>
        <v/>
      </c>
      <c r="E5" s="175" t="str">
        <f ca="1">IF(Classical!$B7=1,COLUMNS(Entries!$J6:$L6)-COUNTIF(Entries!$J6:$L6,""),"")</f>
        <v/>
      </c>
      <c r="F5" s="175" t="str">
        <f ca="1">IF(Contemporary!$B7=1,COLUMNS(Entries!$O6:$Q8)-COUNTIF(Entries!$O6:$Q6,""),"")</f>
        <v/>
      </c>
      <c r="G5" s="175" t="str">
        <f ca="1">IF(Pantomime!$B7=1,COLUMNS(Entries!T6:V6)-COUNTIF(Entries!T6:V6,""),"")</f>
        <v/>
      </c>
      <c r="H5" s="175" t="str">
        <f ca="1">IF(Musical!$B7=1,COLUMNS(Entries!Y6:AB6)-COUNTIF(Entries!Y6:AB6,""),"")</f>
        <v/>
      </c>
      <c r="I5" s="175" t="str">
        <f>IF(Costume!$B7=1,1,"")</f>
        <v/>
      </c>
      <c r="J5" s="176" t="str">
        <f>IF(Scenic!$B7=1,1,"")</f>
        <v/>
      </c>
      <c r="K5" s="497"/>
    </row>
    <row r="6" spans="1:11" ht="15.75" customHeight="1" x14ac:dyDescent="0.25">
      <c r="A6" s="498" t="s">
        <v>26</v>
      </c>
      <c r="B6" s="501" t="str">
        <f>IF(Entries!B7="","",Entries!B7)</f>
        <v/>
      </c>
      <c r="C6" s="255" t="str">
        <f ca="1">IF(Humorous!$B8=1,1,"")</f>
        <v/>
      </c>
      <c r="D6" s="231" t="str">
        <f ca="1">IF(Dramatic!$B8=1,1,"")</f>
        <v/>
      </c>
      <c r="E6" s="231" t="str">
        <f ca="1">IF(Classical!$B8=1,COLUMNS(Entries!$J7:$L7)-COUNTIF(Entries!$J7:$L7,""),"")</f>
        <v/>
      </c>
      <c r="F6" s="231" t="str">
        <f ca="1">IF(Contemporary!$B8=1,COLUMNS(Entries!$O7:$Q9)-COUNTIF(Entries!$O7:$Q7,""),"")</f>
        <v/>
      </c>
      <c r="G6" s="231" t="str">
        <f ca="1">IF(Pantomime!$B8=1,COLUMNS(Entries!T7:V7)-COUNTIF(Entries!T7:V7,""),"")</f>
        <v/>
      </c>
      <c r="H6" s="231" t="str">
        <f ca="1">IF(Musical!$B8=1,COLUMNS(Entries!Y7:AB7)-COUNTIF(Entries!Y7:AB7,""),"")</f>
        <v/>
      </c>
      <c r="I6" s="231" t="str">
        <f>IF(Costume!$B8=1,1,"")</f>
        <v/>
      </c>
      <c r="J6" s="232" t="str">
        <f>IF(Scenic!$B8=1,1,"")</f>
        <v/>
      </c>
      <c r="K6" s="504" t="str">
        <f ca="1">IF(SUM(C6:J9)=0,"",SUM(C6:J9))</f>
        <v/>
      </c>
    </row>
    <row r="7" spans="1:11" ht="15.75" customHeight="1" x14ac:dyDescent="0.25">
      <c r="A7" s="499"/>
      <c r="B7" s="502"/>
      <c r="C7" s="255" t="str">
        <f ca="1">IF(Humorous!$B9=1,1,"")</f>
        <v/>
      </c>
      <c r="D7" s="231" t="str">
        <f ca="1">IF(Dramatic!$B9=1,1,"")</f>
        <v/>
      </c>
      <c r="E7" s="231" t="str">
        <f ca="1">IF(Classical!$B9=1,COLUMNS(Entries!$J8:$L8)-COUNTIF(Entries!$J8:$L8,""),"")</f>
        <v/>
      </c>
      <c r="F7" s="231" t="str">
        <f ca="1">IF(Contemporary!$B9=1,COLUMNS(Entries!$O8:$Q10)-COUNTIF(Entries!$O8:$Q8,""),"")</f>
        <v/>
      </c>
      <c r="G7" s="231" t="str">
        <f ca="1">IF(Pantomime!$B9=1,COLUMNS(Entries!T8:V8)-COUNTIF(Entries!T8:V8,""),"")</f>
        <v/>
      </c>
      <c r="H7" s="231" t="str">
        <f ca="1">IF(Musical!$B9=1,COLUMNS(Entries!Y8:AB8)-COUNTIF(Entries!Y8:AB8,""),"")</f>
        <v/>
      </c>
      <c r="I7" s="231" t="str">
        <f>IF(Costume!$B9=1,1,"")</f>
        <v/>
      </c>
      <c r="J7" s="232" t="str">
        <f>IF(Scenic!$B9=1,1,"")</f>
        <v/>
      </c>
      <c r="K7" s="505"/>
    </row>
    <row r="8" spans="1:11" ht="15.75" customHeight="1" x14ac:dyDescent="0.25">
      <c r="A8" s="499"/>
      <c r="B8" s="502"/>
      <c r="C8" s="255" t="str">
        <f ca="1">IF(Humorous!$B10=1,1,"")</f>
        <v/>
      </c>
      <c r="D8" s="231" t="str">
        <f ca="1">IF(Dramatic!$B10=1,1,"")</f>
        <v/>
      </c>
      <c r="E8" s="231" t="str">
        <f ca="1">IF(Classical!$B10=1,COLUMNS(Entries!$J9:$L9)-COUNTIF(Entries!$J9:$L9,""),"")</f>
        <v/>
      </c>
      <c r="F8" s="231" t="str">
        <f ca="1">IF(Contemporary!$B10=1,COLUMNS(Entries!$O9:$Q11)-COUNTIF(Entries!$O9:$Q9,""),"")</f>
        <v/>
      </c>
      <c r="G8" s="231" t="str">
        <f ca="1">IF(Pantomime!$B10=1,COLUMNS(Entries!T9:V9)-COUNTIF(Entries!T9:V9,""),"")</f>
        <v/>
      </c>
      <c r="H8" s="231" t="str">
        <f ca="1">IF(Musical!$B10=1,COLUMNS(Entries!Y9:AB9)-COUNTIF(Entries!Y9:AB9,""),"")</f>
        <v/>
      </c>
      <c r="I8" s="231" t="str">
        <f>IF(Costume!$B10=1,1,"")</f>
        <v/>
      </c>
      <c r="J8" s="232" t="str">
        <f>IF(Scenic!$B10=1,1,"")</f>
        <v/>
      </c>
      <c r="K8" s="505"/>
    </row>
    <row r="9" spans="1:11" ht="15.75" customHeight="1" x14ac:dyDescent="0.25">
      <c r="A9" s="500"/>
      <c r="B9" s="503"/>
      <c r="C9" s="255" t="str">
        <f ca="1">IF(Humorous!$B11=1,1,"")</f>
        <v/>
      </c>
      <c r="D9" s="231" t="str">
        <f ca="1">IF(Dramatic!$B11=1,1,"")</f>
        <v/>
      </c>
      <c r="E9" s="231" t="str">
        <f ca="1">IF(Classical!$B11=1,COLUMNS(Entries!$J10:$L10)-COUNTIF(Entries!$J10:$L10,""),"")</f>
        <v/>
      </c>
      <c r="F9" s="231" t="str">
        <f ca="1">IF(Contemporary!$B11=1,COLUMNS(Entries!$O10:$Q12)-COUNTIF(Entries!$O10:$Q10,""),"")</f>
        <v/>
      </c>
      <c r="G9" s="231" t="str">
        <f ca="1">IF(Pantomime!$B11=1,COLUMNS(Entries!T10:V10)-COUNTIF(Entries!T10:V10,""),"")</f>
        <v/>
      </c>
      <c r="H9" s="231" t="str">
        <f ca="1">IF(Musical!$B11=1,COLUMNS(Entries!Y10:AB10)-COUNTIF(Entries!Y10:AB10,""),"")</f>
        <v/>
      </c>
      <c r="I9" s="231" t="str">
        <f>IF(Costume!$B11=1,1,"")</f>
        <v/>
      </c>
      <c r="J9" s="232" t="str">
        <f>IF(Scenic!$B11=1,1,"")</f>
        <v/>
      </c>
      <c r="K9" s="506"/>
    </row>
    <row r="10" spans="1:11" ht="15.75" customHeight="1" x14ac:dyDescent="0.25">
      <c r="A10" s="507" t="s">
        <v>27</v>
      </c>
      <c r="B10" s="510" t="str">
        <f>IF(Entries!B11="","",Entries!B11)</f>
        <v/>
      </c>
      <c r="C10" s="256" t="str">
        <f ca="1">IF(Humorous!$B12=1,1,"")</f>
        <v/>
      </c>
      <c r="D10" s="233" t="str">
        <f ca="1">IF(Dramatic!$B12=1,1,"")</f>
        <v/>
      </c>
      <c r="E10" s="233" t="str">
        <f ca="1">IF(Classical!$B12=1,COLUMNS(Entries!$J11:$L11)-COUNTIF(Entries!$J11:$L11,""),"")</f>
        <v/>
      </c>
      <c r="F10" s="233" t="str">
        <f ca="1">IF(Contemporary!$B12=1,COLUMNS(Entries!$O11:$Q13)-COUNTIF(Entries!$O11:$Q11,""),"")</f>
        <v/>
      </c>
      <c r="G10" s="233" t="str">
        <f ca="1">IF(Pantomime!$B12=1,COLUMNS(Entries!T11:V11)-COUNTIF(Entries!T11:V11,""),"")</f>
        <v/>
      </c>
      <c r="H10" s="233" t="str">
        <f ca="1">IF(Musical!$B12=1,COLUMNS(Entries!Y11:AB11)-COUNTIF(Entries!Y11:AB11,""),"")</f>
        <v/>
      </c>
      <c r="I10" s="233" t="str">
        <f>IF(Costume!$B12=1,1,"")</f>
        <v/>
      </c>
      <c r="J10" s="234" t="str">
        <f>IF(Scenic!$B12=1,1,"")</f>
        <v/>
      </c>
      <c r="K10" s="513" t="str">
        <f ca="1">IF(SUM(C10:J13)=0,"",SUM(C10:J13))</f>
        <v/>
      </c>
    </row>
    <row r="11" spans="1:11" ht="15.75" customHeight="1" x14ac:dyDescent="0.25">
      <c r="A11" s="508"/>
      <c r="B11" s="511"/>
      <c r="C11" s="256" t="str">
        <f ca="1">IF(Humorous!$B13=1,1,"")</f>
        <v/>
      </c>
      <c r="D11" s="233" t="str">
        <f ca="1">IF(Dramatic!$B13=1,1,"")</f>
        <v/>
      </c>
      <c r="E11" s="233" t="str">
        <f ca="1">IF(Classical!$B13=1,COLUMNS(Entries!$J12:$L12)-COUNTIF(Entries!$J12:$L12,""),"")</f>
        <v/>
      </c>
      <c r="F11" s="233" t="str">
        <f ca="1">IF(Contemporary!$B13=1,COLUMNS(Entries!$O12:$Q14)-COUNTIF(Entries!$O12:$Q12,""),"")</f>
        <v/>
      </c>
      <c r="G11" s="233" t="str">
        <f ca="1">IF(Pantomime!$B13=1,COLUMNS(Entries!T12:V12)-COUNTIF(Entries!T12:V12,""),"")</f>
        <v/>
      </c>
      <c r="H11" s="233" t="str">
        <f ca="1">IF(Musical!$B13=1,COLUMNS(Entries!Y12:AB12)-COUNTIF(Entries!Y12:AB12,""),"")</f>
        <v/>
      </c>
      <c r="I11" s="233" t="str">
        <f>IF(Costume!$B13=1,1,"")</f>
        <v/>
      </c>
      <c r="J11" s="234" t="str">
        <f>IF(Scenic!$B13=1,1,"")</f>
        <v/>
      </c>
      <c r="K11" s="514"/>
    </row>
    <row r="12" spans="1:11" ht="15.75" customHeight="1" x14ac:dyDescent="0.25">
      <c r="A12" s="508"/>
      <c r="B12" s="511"/>
      <c r="C12" s="256" t="str">
        <f ca="1">IF(Humorous!$B14=1,1,"")</f>
        <v/>
      </c>
      <c r="D12" s="233" t="str">
        <f ca="1">IF(Dramatic!$B14=1,1,"")</f>
        <v/>
      </c>
      <c r="E12" s="233" t="str">
        <f ca="1">IF(Classical!$B14=1,COLUMNS(Entries!$J13:$L13)-COUNTIF(Entries!$J13:$L13,""),"")</f>
        <v/>
      </c>
      <c r="F12" s="233" t="str">
        <f ca="1">IF(Contemporary!$B14=1,COLUMNS(Entries!$O13:$Q15)-COUNTIF(Entries!$O13:$Q13,""),"")</f>
        <v/>
      </c>
      <c r="G12" s="233" t="str">
        <f ca="1">IF(Pantomime!$B14=1,COLUMNS(Entries!T13:V13)-COUNTIF(Entries!T13:V13,""),"")</f>
        <v/>
      </c>
      <c r="H12" s="233" t="str">
        <f ca="1">IF(Musical!$B14=1,COLUMNS(Entries!Y13:AB13)-COUNTIF(Entries!Y13:AB13,""),"")</f>
        <v/>
      </c>
      <c r="I12" s="233" t="str">
        <f>IF(Costume!$B14=1,1,"")</f>
        <v/>
      </c>
      <c r="J12" s="234" t="str">
        <f>IF(Scenic!$B14=1,1,"")</f>
        <v/>
      </c>
      <c r="K12" s="514"/>
    </row>
    <row r="13" spans="1:11" ht="15.75" customHeight="1" x14ac:dyDescent="0.25">
      <c r="A13" s="509"/>
      <c r="B13" s="512"/>
      <c r="C13" s="256" t="str">
        <f ca="1">IF(Humorous!$B15=1,1,"")</f>
        <v/>
      </c>
      <c r="D13" s="233" t="str">
        <f ca="1">IF(Dramatic!$B15=1,1,"")</f>
        <v/>
      </c>
      <c r="E13" s="233" t="str">
        <f ca="1">IF(Classical!$B15=1,COLUMNS(Entries!$J14:$L14)-COUNTIF(Entries!$J14:$L14,""),"")</f>
        <v/>
      </c>
      <c r="F13" s="233" t="str">
        <f ca="1">IF(Contemporary!$B15=1,COLUMNS(Entries!$O14:$Q16)-COUNTIF(Entries!$O14:$Q14,""),"")</f>
        <v/>
      </c>
      <c r="G13" s="233" t="str">
        <f ca="1">IF(Pantomime!$B15=1,COLUMNS(Entries!T14:V14)-COUNTIF(Entries!T14:V14,""),"")</f>
        <v/>
      </c>
      <c r="H13" s="233" t="str">
        <f ca="1">IF(Musical!$B15=1,COLUMNS(Entries!Y14:AB14)-COUNTIF(Entries!Y14:AB14,""),"")</f>
        <v/>
      </c>
      <c r="I13" s="233" t="str">
        <f>IF(Costume!$B15=1,1,"")</f>
        <v/>
      </c>
      <c r="J13" s="234" t="str">
        <f>IF(Scenic!$B15=1,1,"")</f>
        <v/>
      </c>
      <c r="K13" s="515"/>
    </row>
    <row r="14" spans="1:11" ht="15.75" customHeight="1" x14ac:dyDescent="0.25">
      <c r="A14" s="516" t="s">
        <v>28</v>
      </c>
      <c r="B14" s="519" t="str">
        <f>IF(Entries!B15="","",Entries!B15)</f>
        <v/>
      </c>
      <c r="C14" s="257" t="str">
        <f ca="1">IF(Humorous!$B16=1,1,"")</f>
        <v/>
      </c>
      <c r="D14" s="235" t="str">
        <f ca="1">IF(Dramatic!$B16=1,1,"")</f>
        <v/>
      </c>
      <c r="E14" s="235" t="str">
        <f ca="1">IF(Classical!$B16=1,COLUMNS(Entries!$J15:$L15)-COUNTIF(Entries!$J15:$L15,""),"")</f>
        <v/>
      </c>
      <c r="F14" s="235" t="str">
        <f ca="1">IF(Contemporary!$B16=1,COLUMNS(Entries!$O15:$Q17)-COUNTIF(Entries!$O15:$Q15,""),"")</f>
        <v/>
      </c>
      <c r="G14" s="235" t="str">
        <f ca="1">IF(Pantomime!$B16=1,COLUMNS(Entries!T15:V15)-COUNTIF(Entries!T15:V15,""),"")</f>
        <v/>
      </c>
      <c r="H14" s="235" t="str">
        <f ca="1">IF(Musical!$B16=1,COLUMNS(Entries!Y15:AB15)-COUNTIF(Entries!Y15:AB15,""),"")</f>
        <v/>
      </c>
      <c r="I14" s="235" t="str">
        <f>IF(Costume!$B16=1,1,"")</f>
        <v/>
      </c>
      <c r="J14" s="236" t="str">
        <f>IF(Scenic!$B16=1,1,"")</f>
        <v/>
      </c>
      <c r="K14" s="522" t="str">
        <f ca="1">IF(SUM(C14:J17)=0,"",SUM(C14:J17))</f>
        <v/>
      </c>
    </row>
    <row r="15" spans="1:11" ht="15.75" customHeight="1" x14ac:dyDescent="0.25">
      <c r="A15" s="517"/>
      <c r="B15" s="520"/>
      <c r="C15" s="257" t="str">
        <f ca="1">IF(Humorous!$B17=1,1,"")</f>
        <v/>
      </c>
      <c r="D15" s="235" t="str">
        <f ca="1">IF(Dramatic!$B17=1,1,"")</f>
        <v/>
      </c>
      <c r="E15" s="235" t="str">
        <f ca="1">IF(Classical!$B17=1,COLUMNS(Entries!$J16:$L16)-COUNTIF(Entries!$J16:$L16,""),"")</f>
        <v/>
      </c>
      <c r="F15" s="235" t="str">
        <f ca="1">IF(Contemporary!$B17=1,COLUMNS(Entries!$O16:$Q18)-COUNTIF(Entries!$O16:$Q16,""),"")</f>
        <v/>
      </c>
      <c r="G15" s="235" t="str">
        <f ca="1">IF(Pantomime!$B17=1,COLUMNS(Entries!T16:V16)-COUNTIF(Entries!T16:V16,""),"")</f>
        <v/>
      </c>
      <c r="H15" s="235" t="str">
        <f ca="1">IF(Musical!$B17=1,COLUMNS(Entries!Y16:AB16)-COUNTIF(Entries!Y16:AB16,""),"")</f>
        <v/>
      </c>
      <c r="I15" s="235" t="str">
        <f>IF(Costume!$B17=1,1,"")</f>
        <v/>
      </c>
      <c r="J15" s="236" t="str">
        <f>IF(Scenic!$B17=1,1,"")</f>
        <v/>
      </c>
      <c r="K15" s="523"/>
    </row>
    <row r="16" spans="1:11" ht="15.75" customHeight="1" x14ac:dyDescent="0.25">
      <c r="A16" s="517"/>
      <c r="B16" s="520"/>
      <c r="C16" s="257" t="str">
        <f ca="1">IF(Humorous!$B18=1,1,"")</f>
        <v/>
      </c>
      <c r="D16" s="235" t="str">
        <f ca="1">IF(Dramatic!$B18=1,1,"")</f>
        <v/>
      </c>
      <c r="E16" s="235" t="str">
        <f ca="1">IF(Classical!$B18=1,COLUMNS(Entries!$J17:$L17)-COUNTIF(Entries!$J17:$L17,""),"")</f>
        <v/>
      </c>
      <c r="F16" s="235" t="str">
        <f ca="1">IF(Contemporary!$B18=1,COLUMNS(Entries!$O17:$Q19)-COUNTIF(Entries!$O17:$Q17,""),"")</f>
        <v/>
      </c>
      <c r="G16" s="235" t="str">
        <f ca="1">IF(Pantomime!$B18=1,COLUMNS(Entries!T17:V17)-COUNTIF(Entries!T17:V17,""),"")</f>
        <v/>
      </c>
      <c r="H16" s="235" t="str">
        <f ca="1">IF(Musical!$B18=1,COLUMNS(Entries!Y17:AB17)-COUNTIF(Entries!Y17:AB17,""),"")</f>
        <v/>
      </c>
      <c r="I16" s="235" t="str">
        <f>IF(Costume!$B18=1,1,"")</f>
        <v/>
      </c>
      <c r="J16" s="236" t="str">
        <f>IF(Scenic!$B18=1,1,"")</f>
        <v/>
      </c>
      <c r="K16" s="523"/>
    </row>
    <row r="17" spans="1:11" ht="15.75" customHeight="1" x14ac:dyDescent="0.25">
      <c r="A17" s="518"/>
      <c r="B17" s="521"/>
      <c r="C17" s="257" t="str">
        <f ca="1">IF(Humorous!$B19=1,1,"")</f>
        <v/>
      </c>
      <c r="D17" s="235" t="str">
        <f ca="1">IF(Dramatic!$B19=1,1,"")</f>
        <v/>
      </c>
      <c r="E17" s="235" t="str">
        <f ca="1">IF(Classical!$B19=1,COLUMNS(Entries!$J18:$L18)-COUNTIF(Entries!$J18:$L18,""),"")</f>
        <v/>
      </c>
      <c r="F17" s="235" t="str">
        <f ca="1">IF(Contemporary!$B19=1,COLUMNS(Entries!$O18:$Q20)-COUNTIF(Entries!$O18:$Q18,""),"")</f>
        <v/>
      </c>
      <c r="G17" s="235" t="str">
        <f ca="1">IF(Pantomime!$B19=1,COLUMNS(Entries!T18:V18)-COUNTIF(Entries!T18:V18,""),"")</f>
        <v/>
      </c>
      <c r="H17" s="235" t="str">
        <f ca="1">IF(Musical!$B19=1,COLUMNS(Entries!Y18:AB18)-COUNTIF(Entries!Y18:AB18,""),"")</f>
        <v/>
      </c>
      <c r="I17" s="235" t="str">
        <f>IF(Costume!$B19=1,1,"")</f>
        <v/>
      </c>
      <c r="J17" s="236" t="str">
        <f>IF(Scenic!$B19=1,1,"")</f>
        <v/>
      </c>
      <c r="K17" s="524"/>
    </row>
    <row r="18" spans="1:11" ht="15.75" customHeight="1" x14ac:dyDescent="0.25">
      <c r="A18" s="525" t="s">
        <v>29</v>
      </c>
      <c r="B18" s="528" t="str">
        <f>IF(Entries!B19="","",Entries!B19)</f>
        <v/>
      </c>
      <c r="C18" s="258" t="str">
        <f ca="1">IF(Humorous!$B20=1,1,"")</f>
        <v/>
      </c>
      <c r="D18" s="237" t="str">
        <f ca="1">IF(Dramatic!$B20=1,1,"")</f>
        <v/>
      </c>
      <c r="E18" s="237" t="str">
        <f ca="1">IF(Classical!$B20=1,COLUMNS(Entries!$J19:$L19)-COUNTIF(Entries!$J19:$L19,""),"")</f>
        <v/>
      </c>
      <c r="F18" s="237" t="str">
        <f ca="1">IF(Contemporary!$B20=1,COLUMNS(Entries!$O19:$Q21)-COUNTIF(Entries!$O19:$Q19,""),"")</f>
        <v/>
      </c>
      <c r="G18" s="237" t="str">
        <f ca="1">IF(Pantomime!$B20=1,COLUMNS(Entries!T19:V19)-COUNTIF(Entries!T19:V19,""),"")</f>
        <v/>
      </c>
      <c r="H18" s="237" t="str">
        <f ca="1">IF(Musical!$B20=1,COLUMNS(Entries!Y19:AB19)-COUNTIF(Entries!Y19:AB19,""),"")</f>
        <v/>
      </c>
      <c r="I18" s="237" t="str">
        <f>IF(Costume!$B20=1,1,"")</f>
        <v/>
      </c>
      <c r="J18" s="238" t="str">
        <f>IF(Scenic!$B20=1,1,"")</f>
        <v/>
      </c>
      <c r="K18" s="531" t="str">
        <f ca="1">IF(SUM(C18:J21)=0,"",SUM(C18:J21))</f>
        <v/>
      </c>
    </row>
    <row r="19" spans="1:11" ht="15.75" customHeight="1" x14ac:dyDescent="0.25">
      <c r="A19" s="526"/>
      <c r="B19" s="529"/>
      <c r="C19" s="258" t="str">
        <f ca="1">IF(Humorous!$B21=1,1,"")</f>
        <v/>
      </c>
      <c r="D19" s="237" t="str">
        <f ca="1">IF(Dramatic!$B21=1,1,"")</f>
        <v/>
      </c>
      <c r="E19" s="237" t="str">
        <f ca="1">IF(Classical!$B21=1,COLUMNS(Entries!$J20:$L20)-COUNTIF(Entries!$J20:$L20,""),"")</f>
        <v/>
      </c>
      <c r="F19" s="237" t="str">
        <f ca="1">IF(Contemporary!$B21=1,COLUMNS(Entries!$O20:$Q22)-COUNTIF(Entries!$O20:$Q20,""),"")</f>
        <v/>
      </c>
      <c r="G19" s="237" t="str">
        <f ca="1">IF(Pantomime!$B21=1,COLUMNS(Entries!T20:V20)-COUNTIF(Entries!T20:V20,""),"")</f>
        <v/>
      </c>
      <c r="H19" s="237" t="str">
        <f ca="1">IF(Musical!$B21=1,COLUMNS(Entries!Y20:AB20)-COUNTIF(Entries!Y20:AB20,""),"")</f>
        <v/>
      </c>
      <c r="I19" s="237" t="str">
        <f>IF(Costume!$B21=1,1,"")</f>
        <v/>
      </c>
      <c r="J19" s="238" t="str">
        <f>IF(Scenic!$B21=1,1,"")</f>
        <v/>
      </c>
      <c r="K19" s="532"/>
    </row>
    <row r="20" spans="1:11" ht="15.75" customHeight="1" x14ac:dyDescent="0.25">
      <c r="A20" s="526"/>
      <c r="B20" s="529"/>
      <c r="C20" s="258" t="str">
        <f ca="1">IF(Humorous!$B22=1,1,"")</f>
        <v/>
      </c>
      <c r="D20" s="237" t="str">
        <f ca="1">IF(Dramatic!$B22=1,1,"")</f>
        <v/>
      </c>
      <c r="E20" s="237" t="str">
        <f ca="1">IF(Classical!$B22=1,COLUMNS(Entries!$J21:$L21)-COUNTIF(Entries!$J21:$L21,""),"")</f>
        <v/>
      </c>
      <c r="F20" s="237" t="str">
        <f ca="1">IF(Contemporary!$B22=1,COLUMNS(Entries!$O21:$Q23)-COUNTIF(Entries!$O21:$Q21,""),"")</f>
        <v/>
      </c>
      <c r="G20" s="237" t="str">
        <f ca="1">IF(Pantomime!$B22=1,COLUMNS(Entries!T21:V21)-COUNTIF(Entries!T21:V21,""),"")</f>
        <v/>
      </c>
      <c r="H20" s="237" t="str">
        <f ca="1">IF(Musical!$B22=1,COLUMNS(Entries!Y21:AB21)-COUNTIF(Entries!Y21:AB21,""),"")</f>
        <v/>
      </c>
      <c r="I20" s="237" t="str">
        <f>IF(Costume!$B22=1,1,"")</f>
        <v/>
      </c>
      <c r="J20" s="238" t="str">
        <f>IF(Scenic!$B22=1,1,"")</f>
        <v/>
      </c>
      <c r="K20" s="532"/>
    </row>
    <row r="21" spans="1:11" ht="15.75" customHeight="1" x14ac:dyDescent="0.25">
      <c r="A21" s="527"/>
      <c r="B21" s="530"/>
      <c r="C21" s="258" t="str">
        <f ca="1">IF(Humorous!$B23=1,1,"")</f>
        <v/>
      </c>
      <c r="D21" s="237" t="str">
        <f ca="1">IF(Dramatic!$B23=1,1,"")</f>
        <v/>
      </c>
      <c r="E21" s="237" t="str">
        <f ca="1">IF(Classical!$B23=1,COLUMNS(Entries!$J22:$L22)-COUNTIF(Entries!$J22:$L22,""),"")</f>
        <v/>
      </c>
      <c r="F21" s="237" t="str">
        <f ca="1">IF(Contemporary!$B23=1,COLUMNS(Entries!$O22:$Q24)-COUNTIF(Entries!$O22:$Q22,""),"")</f>
        <v/>
      </c>
      <c r="G21" s="237" t="str">
        <f ca="1">IF(Pantomime!$B23=1,COLUMNS(Entries!T22:V22)-COUNTIF(Entries!T22:V22,""),"")</f>
        <v/>
      </c>
      <c r="H21" s="237" t="str">
        <f ca="1">IF(Musical!$B23=1,COLUMNS(Entries!Y22:AB22)-COUNTIF(Entries!Y22:AB22,""),"")</f>
        <v/>
      </c>
      <c r="I21" s="237" t="str">
        <f>IF(Costume!$B23=1,1,"")</f>
        <v/>
      </c>
      <c r="J21" s="238" t="str">
        <f>IF(Scenic!$B23=1,1,"")</f>
        <v/>
      </c>
      <c r="K21" s="533"/>
    </row>
    <row r="22" spans="1:11" ht="15.75" customHeight="1" x14ac:dyDescent="0.25">
      <c r="A22" s="534" t="s">
        <v>30</v>
      </c>
      <c r="B22" s="537" t="str">
        <f>IF(Entries!B23="","",Entries!B23)</f>
        <v/>
      </c>
      <c r="C22" s="259" t="str">
        <f ca="1">IF(Humorous!$B24=1,1,"")</f>
        <v/>
      </c>
      <c r="D22" s="239" t="str">
        <f ca="1">IF(Dramatic!$B24=1,1,"")</f>
        <v/>
      </c>
      <c r="E22" s="239" t="str">
        <f ca="1">IF(Classical!$B24=1,COLUMNS(Entries!$J23:$L23)-COUNTIF(Entries!$J23:$L23,""),"")</f>
        <v/>
      </c>
      <c r="F22" s="239" t="str">
        <f ca="1">IF(Contemporary!$B24=1,COLUMNS(Entries!$O23:$Q25)-COUNTIF(Entries!$O23:$Q23,""),"")</f>
        <v/>
      </c>
      <c r="G22" s="239" t="str">
        <f ca="1">IF(Pantomime!$B24=1,COLUMNS(Entries!T23:V23)-COUNTIF(Entries!T23:V23,""),"")</f>
        <v/>
      </c>
      <c r="H22" s="239" t="str">
        <f ca="1">IF(Musical!$B24=1,COLUMNS(Entries!Y23:AB23)-COUNTIF(Entries!Y23:AB23,""),"")</f>
        <v/>
      </c>
      <c r="I22" s="239" t="str">
        <f>IF(Costume!$B24=1,1,"")</f>
        <v/>
      </c>
      <c r="J22" s="240" t="str">
        <f>IF(Scenic!$B24=1,1,"")</f>
        <v/>
      </c>
      <c r="K22" s="540" t="str">
        <f ca="1">IF(SUM(C22:J25)=0,"",SUM(C22:J25))</f>
        <v/>
      </c>
    </row>
    <row r="23" spans="1:11" ht="15.75" customHeight="1" x14ac:dyDescent="0.25">
      <c r="A23" s="535"/>
      <c r="B23" s="538"/>
      <c r="C23" s="259" t="str">
        <f ca="1">IF(Humorous!$B25=1,1,"")</f>
        <v/>
      </c>
      <c r="D23" s="239" t="str">
        <f ca="1">IF(Dramatic!$B25=1,1,"")</f>
        <v/>
      </c>
      <c r="E23" s="239" t="str">
        <f ca="1">IF(Classical!$B25=1,COLUMNS(Entries!$J24:$L24)-COUNTIF(Entries!$J24:$L24,""),"")</f>
        <v/>
      </c>
      <c r="F23" s="239" t="str">
        <f ca="1">IF(Contemporary!$B25=1,COLUMNS(Entries!$O24:$Q26)-COUNTIF(Entries!$O24:$Q24,""),"")</f>
        <v/>
      </c>
      <c r="G23" s="239" t="str">
        <f ca="1">IF(Pantomime!$B25=1,COLUMNS(Entries!T24:V24)-COUNTIF(Entries!T24:V24,""),"")</f>
        <v/>
      </c>
      <c r="H23" s="239" t="str">
        <f ca="1">IF(Musical!$B25=1,COLUMNS(Entries!Y24:AB24)-COUNTIF(Entries!Y24:AB24,""),"")</f>
        <v/>
      </c>
      <c r="I23" s="239" t="str">
        <f>IF(Costume!$B25=1,1,"")</f>
        <v/>
      </c>
      <c r="J23" s="240" t="str">
        <f>IF(Scenic!$B25=1,1,"")</f>
        <v/>
      </c>
      <c r="K23" s="541"/>
    </row>
    <row r="24" spans="1:11" ht="15.75" customHeight="1" x14ac:dyDescent="0.25">
      <c r="A24" s="535"/>
      <c r="B24" s="538"/>
      <c r="C24" s="259" t="str">
        <f ca="1">IF(Humorous!$B26=1,1,"")</f>
        <v/>
      </c>
      <c r="D24" s="239" t="str">
        <f ca="1">IF(Dramatic!$B26=1,1,"")</f>
        <v/>
      </c>
      <c r="E24" s="239" t="str">
        <f ca="1">IF(Classical!$B26=1,COLUMNS(Entries!$J25:$L25)-COUNTIF(Entries!$J25:$L25,""),"")</f>
        <v/>
      </c>
      <c r="F24" s="239" t="str">
        <f ca="1">IF(Contemporary!$B26=1,COLUMNS(Entries!$O25:$Q27)-COUNTIF(Entries!$O25:$Q25,""),"")</f>
        <v/>
      </c>
      <c r="G24" s="239" t="str">
        <f ca="1">IF(Pantomime!$B26=1,COLUMNS(Entries!T25:V25)-COUNTIF(Entries!T25:V25,""),"")</f>
        <v/>
      </c>
      <c r="H24" s="239" t="str">
        <f ca="1">IF(Musical!$B26=1,COLUMNS(Entries!Y25:AB25)-COUNTIF(Entries!Y25:AB25,""),"")</f>
        <v/>
      </c>
      <c r="I24" s="239" t="str">
        <f>IF(Costume!$B26=1,1,"")</f>
        <v/>
      </c>
      <c r="J24" s="240" t="str">
        <f>IF(Scenic!$B26=1,1,"")</f>
        <v/>
      </c>
      <c r="K24" s="541"/>
    </row>
    <row r="25" spans="1:11" ht="15.75" customHeight="1" x14ac:dyDescent="0.25">
      <c r="A25" s="536"/>
      <c r="B25" s="539"/>
      <c r="C25" s="259" t="str">
        <f ca="1">IF(Humorous!$B27=1,1,"")</f>
        <v/>
      </c>
      <c r="D25" s="239" t="str">
        <f ca="1">IF(Dramatic!$B27=1,1,"")</f>
        <v/>
      </c>
      <c r="E25" s="239" t="str">
        <f ca="1">IF(Classical!$B27=1,COLUMNS(Entries!$J26:$L26)-COUNTIF(Entries!$J26:$L26,""),"")</f>
        <v/>
      </c>
      <c r="F25" s="239" t="str">
        <f ca="1">IF(Contemporary!$B27=1,COLUMNS(Entries!$O26:$Q28)-COUNTIF(Entries!$O26:$Q26,""),"")</f>
        <v/>
      </c>
      <c r="G25" s="239" t="str">
        <f ca="1">IF(Pantomime!$B27=1,COLUMNS(Entries!T26:V26)-COUNTIF(Entries!T26:V26,""),"")</f>
        <v/>
      </c>
      <c r="H25" s="239" t="str">
        <f ca="1">IF(Musical!$B27=1,COLUMNS(Entries!Y26:AB26)-COUNTIF(Entries!Y26:AB26,""),"")</f>
        <v/>
      </c>
      <c r="I25" s="239" t="str">
        <f>IF(Costume!$B27=1,1,"")</f>
        <v/>
      </c>
      <c r="J25" s="240" t="str">
        <f>IF(Scenic!$B27=1,1,"")</f>
        <v/>
      </c>
      <c r="K25" s="542"/>
    </row>
    <row r="26" spans="1:11" ht="15.75" customHeight="1" x14ac:dyDescent="0.25">
      <c r="A26" s="543" t="s">
        <v>31</v>
      </c>
      <c r="B26" s="546" t="str">
        <f>IF(Entries!B27="","",Entries!B27)</f>
        <v/>
      </c>
      <c r="C26" s="260" t="str">
        <f ca="1">IF(Humorous!$B28=1,1,"")</f>
        <v/>
      </c>
      <c r="D26" s="241" t="str">
        <f ca="1">IF(Dramatic!$B28=1,1,"")</f>
        <v/>
      </c>
      <c r="E26" s="241" t="str">
        <f ca="1">IF(Classical!$B28=1,COLUMNS(Entries!$J27:$L27)-COUNTIF(Entries!$J27:$L27,""),"")</f>
        <v/>
      </c>
      <c r="F26" s="241" t="str">
        <f ca="1">IF(Contemporary!$B28=1,COLUMNS(Entries!$O27:$Q29)-COUNTIF(Entries!$O27:$Q27,""),"")</f>
        <v/>
      </c>
      <c r="G26" s="241" t="str">
        <f ca="1">IF(Pantomime!$B28=1,COLUMNS(Entries!T27:V27)-COUNTIF(Entries!T27:V27,""),"")</f>
        <v/>
      </c>
      <c r="H26" s="241" t="str">
        <f ca="1">IF(Musical!$B28=1,COLUMNS(Entries!Y27:AB27)-COUNTIF(Entries!Y27:AB27,""),"")</f>
        <v/>
      </c>
      <c r="I26" s="241" t="str">
        <f>IF(Costume!$B28=1,1,"")</f>
        <v/>
      </c>
      <c r="J26" s="242" t="str">
        <f>IF(Scenic!$B28=1,1,"")</f>
        <v/>
      </c>
      <c r="K26" s="549" t="str">
        <f ca="1">IF(SUM(C26:J29)=0,"",SUM(C26:J29))</f>
        <v/>
      </c>
    </row>
    <row r="27" spans="1:11" ht="15.75" customHeight="1" x14ac:dyDescent="0.25">
      <c r="A27" s="544"/>
      <c r="B27" s="547"/>
      <c r="C27" s="260" t="str">
        <f ca="1">IF(Humorous!$B29=1,1,"")</f>
        <v/>
      </c>
      <c r="D27" s="241" t="str">
        <f ca="1">IF(Dramatic!$B29=1,1,"")</f>
        <v/>
      </c>
      <c r="E27" s="241" t="str">
        <f ca="1">IF(Classical!$B29=1,COLUMNS(Entries!$J28:$L28)-COUNTIF(Entries!$J28:$L28,""),"")</f>
        <v/>
      </c>
      <c r="F27" s="241" t="str">
        <f ca="1">IF(Contemporary!$B29=1,COLUMNS(Entries!$O28:$Q30)-COUNTIF(Entries!$O28:$Q28,""),"")</f>
        <v/>
      </c>
      <c r="G27" s="241" t="str">
        <f ca="1">IF(Pantomime!$B29=1,COLUMNS(Entries!T28:V28)-COUNTIF(Entries!T28:V28,""),"")</f>
        <v/>
      </c>
      <c r="H27" s="241" t="str">
        <f ca="1">IF(Musical!$B29=1,COLUMNS(Entries!Y28:AB28)-COUNTIF(Entries!Y28:AB28,""),"")</f>
        <v/>
      </c>
      <c r="I27" s="241" t="str">
        <f>IF(Costume!$B29=1,1,"")</f>
        <v/>
      </c>
      <c r="J27" s="242" t="str">
        <f>IF(Scenic!$B29=1,1,"")</f>
        <v/>
      </c>
      <c r="K27" s="550"/>
    </row>
    <row r="28" spans="1:11" ht="15.75" customHeight="1" x14ac:dyDescent="0.25">
      <c r="A28" s="544"/>
      <c r="B28" s="547"/>
      <c r="C28" s="260" t="str">
        <f ca="1">IF(Humorous!$B30=1,1,"")</f>
        <v/>
      </c>
      <c r="D28" s="241" t="str">
        <f ca="1">IF(Dramatic!$B30=1,1,"")</f>
        <v/>
      </c>
      <c r="E28" s="241" t="str">
        <f ca="1">IF(Classical!$B30=1,COLUMNS(Entries!$J29:$L29)-COUNTIF(Entries!$J29:$L29,""),"")</f>
        <v/>
      </c>
      <c r="F28" s="241" t="str">
        <f ca="1">IF(Contemporary!$B30=1,COLUMNS(Entries!$O29:$Q31)-COUNTIF(Entries!$O29:$Q29,""),"")</f>
        <v/>
      </c>
      <c r="G28" s="241" t="str">
        <f ca="1">IF(Pantomime!$B30=1,COLUMNS(Entries!T29:V29)-COUNTIF(Entries!T29:V29,""),"")</f>
        <v/>
      </c>
      <c r="H28" s="241" t="str">
        <f ca="1">IF(Musical!$B30=1,COLUMNS(Entries!Y29:AB29)-COUNTIF(Entries!Y29:AB29,""),"")</f>
        <v/>
      </c>
      <c r="I28" s="241" t="str">
        <f>IF(Costume!$B30=1,1,"")</f>
        <v/>
      </c>
      <c r="J28" s="242" t="str">
        <f>IF(Scenic!$B30=1,1,"")</f>
        <v/>
      </c>
      <c r="K28" s="550"/>
    </row>
    <row r="29" spans="1:11" ht="15.75" customHeight="1" x14ac:dyDescent="0.25">
      <c r="A29" s="545"/>
      <c r="B29" s="548"/>
      <c r="C29" s="260" t="str">
        <f ca="1">IF(Humorous!$B31=1,1,"")</f>
        <v/>
      </c>
      <c r="D29" s="241" t="str">
        <f ca="1">IF(Dramatic!$B31=1,1,"")</f>
        <v/>
      </c>
      <c r="E29" s="241" t="str">
        <f ca="1">IF(Classical!$B31=1,COLUMNS(Entries!$J30:$L30)-COUNTIF(Entries!$J30:$L30,""),"")</f>
        <v/>
      </c>
      <c r="F29" s="241" t="str">
        <f ca="1">IF(Contemporary!$B31=1,COLUMNS(Entries!$O30:$Q32)-COUNTIF(Entries!$O30:$Q30,""),"")</f>
        <v/>
      </c>
      <c r="G29" s="241" t="str">
        <f ca="1">IF(Pantomime!$B31=1,COLUMNS(Entries!T30:V30)-COUNTIF(Entries!T30:V30,""),"")</f>
        <v/>
      </c>
      <c r="H29" s="241" t="str">
        <f ca="1">IF(Musical!$B31=1,COLUMNS(Entries!Y30:AB30)-COUNTIF(Entries!Y30:AB30,""),"")</f>
        <v/>
      </c>
      <c r="I29" s="241" t="str">
        <f>IF(Costume!$B31=1,1,"")</f>
        <v/>
      </c>
      <c r="J29" s="242" t="str">
        <f>IF(Scenic!$B31=1,1,"")</f>
        <v/>
      </c>
      <c r="K29" s="551"/>
    </row>
    <row r="30" spans="1:11" ht="15.75" customHeight="1" x14ac:dyDescent="0.25">
      <c r="A30" s="552" t="s">
        <v>32</v>
      </c>
      <c r="B30" s="555" t="str">
        <f>IF(Entries!B31="","",Entries!B31)</f>
        <v/>
      </c>
      <c r="C30" s="261" t="str">
        <f ca="1">IF(Humorous!$B32=1,1,"")</f>
        <v/>
      </c>
      <c r="D30" s="243" t="str">
        <f ca="1">IF(Dramatic!$B32=1,1,"")</f>
        <v/>
      </c>
      <c r="E30" s="243" t="str">
        <f ca="1">IF(Classical!$B32=1,COLUMNS(Entries!$J31:$L31)-COUNTIF(Entries!$J31:$L31,""),"")</f>
        <v/>
      </c>
      <c r="F30" s="243" t="str">
        <f ca="1">IF(Contemporary!$B32=1,COLUMNS(Entries!$O31:$Q33)-COUNTIF(Entries!$O31:$Q31,""),"")</f>
        <v/>
      </c>
      <c r="G30" s="243" t="str">
        <f ca="1">IF(Pantomime!$B32=1,COLUMNS(Entries!T31:V31)-COUNTIF(Entries!T31:V31,""),"")</f>
        <v/>
      </c>
      <c r="H30" s="243" t="str">
        <f ca="1">IF(Musical!$B32=1,COLUMNS(Entries!Y31:AB31)-COUNTIF(Entries!Y31:AB31,""),"")</f>
        <v/>
      </c>
      <c r="I30" s="243" t="str">
        <f>IF(Costume!$B32=1,1,"")</f>
        <v/>
      </c>
      <c r="J30" s="244" t="str">
        <f>IF(Scenic!$B32=1,1,"")</f>
        <v/>
      </c>
      <c r="K30" s="558" t="str">
        <f ca="1">IF(SUM(C30:J33)=0,"",SUM(C30:J33))</f>
        <v/>
      </c>
    </row>
    <row r="31" spans="1:11" ht="15.75" customHeight="1" x14ac:dyDescent="0.25">
      <c r="A31" s="553"/>
      <c r="B31" s="556"/>
      <c r="C31" s="261" t="str">
        <f ca="1">IF(Humorous!$B33=1,1,"")</f>
        <v/>
      </c>
      <c r="D31" s="243" t="str">
        <f ca="1">IF(Dramatic!$B33=1,1,"")</f>
        <v/>
      </c>
      <c r="E31" s="243" t="str">
        <f ca="1">IF(Classical!$B33=1,COLUMNS(Entries!$J32:$L32)-COUNTIF(Entries!$J32:$L32,""),"")</f>
        <v/>
      </c>
      <c r="F31" s="243" t="str">
        <f ca="1">IF(Contemporary!$B33=1,COLUMNS(Entries!$O32:$Q34)-COUNTIF(Entries!$O32:$Q32,""),"")</f>
        <v/>
      </c>
      <c r="G31" s="243" t="str">
        <f ca="1">IF(Pantomime!$B33=1,COLUMNS(Entries!T32:V32)-COUNTIF(Entries!T32:V32,""),"")</f>
        <v/>
      </c>
      <c r="H31" s="243" t="str">
        <f ca="1">IF(Musical!$B33=1,COLUMNS(Entries!Y32:AB32)-COUNTIF(Entries!Y32:AB32,""),"")</f>
        <v/>
      </c>
      <c r="I31" s="243" t="str">
        <f>IF(Costume!$B33=1,1,"")</f>
        <v/>
      </c>
      <c r="J31" s="244" t="str">
        <f>IF(Scenic!$B33=1,1,"")</f>
        <v/>
      </c>
      <c r="K31" s="559"/>
    </row>
    <row r="32" spans="1:11" ht="15.75" customHeight="1" x14ac:dyDescent="0.25">
      <c r="A32" s="553"/>
      <c r="B32" s="556"/>
      <c r="C32" s="261" t="str">
        <f ca="1">IF(Humorous!$B34=1,1,"")</f>
        <v/>
      </c>
      <c r="D32" s="243" t="str">
        <f ca="1">IF(Dramatic!$B34=1,1,"")</f>
        <v/>
      </c>
      <c r="E32" s="243" t="str">
        <f ca="1">IF(Classical!$B34=1,COLUMNS(Entries!$J33:$L33)-COUNTIF(Entries!$J33:$L33,""),"")</f>
        <v/>
      </c>
      <c r="F32" s="243" t="str">
        <f ca="1">IF(Contemporary!$B34=1,COLUMNS(Entries!$O33:$Q35)-COUNTIF(Entries!$O33:$Q33,""),"")</f>
        <v/>
      </c>
      <c r="G32" s="243" t="str">
        <f ca="1">IF(Pantomime!$B34=1,COLUMNS(Entries!T33:V33)-COUNTIF(Entries!T33:V33,""),"")</f>
        <v/>
      </c>
      <c r="H32" s="243" t="str">
        <f ca="1">IF(Musical!$B34=1,COLUMNS(Entries!Y33:AB33)-COUNTIF(Entries!Y33:AB33,""),"")</f>
        <v/>
      </c>
      <c r="I32" s="243" t="str">
        <f>IF(Costume!$B34=1,1,"")</f>
        <v/>
      </c>
      <c r="J32" s="244" t="str">
        <f>IF(Scenic!$B34=1,1,"")</f>
        <v/>
      </c>
      <c r="K32" s="559"/>
    </row>
    <row r="33" spans="1:11" ht="15.75" customHeight="1" x14ac:dyDescent="0.25">
      <c r="A33" s="554"/>
      <c r="B33" s="557"/>
      <c r="C33" s="261" t="str">
        <f ca="1">IF(Humorous!$B35=1,1,"")</f>
        <v/>
      </c>
      <c r="D33" s="243" t="str">
        <f ca="1">IF(Dramatic!$B35=1,1,"")</f>
        <v/>
      </c>
      <c r="E33" s="243" t="str">
        <f ca="1">IF(Classical!$B35=1,COLUMNS(Entries!$J34:$L34)-COUNTIF(Entries!$J34:$L34,""),"")</f>
        <v/>
      </c>
      <c r="F33" s="243" t="str">
        <f ca="1">IF(Contemporary!$B35=1,COLUMNS(Entries!$O34:$Q36)-COUNTIF(Entries!$O34:$Q34,""),"")</f>
        <v/>
      </c>
      <c r="G33" s="243" t="str">
        <f ca="1">IF(Pantomime!$B35=1,COLUMNS(Entries!T34:V34)-COUNTIF(Entries!T34:V34,""),"")</f>
        <v/>
      </c>
      <c r="H33" s="243" t="str">
        <f ca="1">IF(Musical!$B35=1,COLUMNS(Entries!Y34:AB34)-COUNTIF(Entries!Y34:AB34,""),"")</f>
        <v/>
      </c>
      <c r="I33" s="243" t="str">
        <f>IF(Costume!$B35=1,1,"")</f>
        <v/>
      </c>
      <c r="J33" s="244" t="str">
        <f>IF(Scenic!$B35=1,1,"")</f>
        <v/>
      </c>
      <c r="K33" s="560"/>
    </row>
    <row r="34" spans="1:11" ht="15.75" customHeight="1" x14ac:dyDescent="0.25">
      <c r="A34" s="561" t="s">
        <v>33</v>
      </c>
      <c r="B34" s="564" t="str">
        <f>IF(Entries!B35="","",Entries!B35)</f>
        <v/>
      </c>
      <c r="C34" s="254" t="str">
        <f ca="1">IF(Humorous!$B36=1,1,"")</f>
        <v/>
      </c>
      <c r="D34" s="175" t="str">
        <f ca="1">IF(Dramatic!$B36=1,1,"")</f>
        <v/>
      </c>
      <c r="E34" s="175" t="str">
        <f ca="1">IF(Classical!$B36=1,COLUMNS(Entries!$J35:$L35)-COUNTIF(Entries!$J35:$L35,""),"")</f>
        <v/>
      </c>
      <c r="F34" s="175" t="str">
        <f ca="1">IF(Contemporary!$B36=1,COLUMNS(Entries!$O35:$Q37)-COUNTIF(Entries!$O35:$Q35,""),"")</f>
        <v/>
      </c>
      <c r="G34" s="175" t="str">
        <f ca="1">IF(Pantomime!$B36=1,COLUMNS(Entries!T35:V35)-COUNTIF(Entries!T35:V35,""),"")</f>
        <v/>
      </c>
      <c r="H34" s="175" t="str">
        <f ca="1">IF(Musical!$B36=1,COLUMNS(Entries!Y35:AB35)-COUNTIF(Entries!Y35:AB35,""),"")</f>
        <v/>
      </c>
      <c r="I34" s="175" t="str">
        <f>IF(Costume!$B36=1,1,"")</f>
        <v/>
      </c>
      <c r="J34" s="176" t="str">
        <f>IF(Scenic!$B36=1,1,"")</f>
        <v/>
      </c>
      <c r="K34" s="567" t="str">
        <f ca="1">IF(SUM(C34:J37)=0,"",SUM(C34:J37))</f>
        <v/>
      </c>
    </row>
    <row r="35" spans="1:11" ht="15.75" customHeight="1" x14ac:dyDescent="0.25">
      <c r="A35" s="562"/>
      <c r="B35" s="565"/>
      <c r="C35" s="254" t="str">
        <f ca="1">IF(Humorous!$B37=1,1,"")</f>
        <v/>
      </c>
      <c r="D35" s="175" t="str">
        <f ca="1">IF(Dramatic!$B37=1,1,"")</f>
        <v/>
      </c>
      <c r="E35" s="175" t="str">
        <f ca="1">IF(Classical!$B37=1,COLUMNS(Entries!$J36:$L36)-COUNTIF(Entries!$J36:$L36,""),"")</f>
        <v/>
      </c>
      <c r="F35" s="175" t="str">
        <f ca="1">IF(Contemporary!$B37=1,COLUMNS(Entries!$O36:$Q38)-COUNTIF(Entries!$O36:$Q36,""),"")</f>
        <v/>
      </c>
      <c r="G35" s="175" t="str">
        <f ca="1">IF(Pantomime!$B37=1,COLUMNS(Entries!T36:V36)-COUNTIF(Entries!T36:V36,""),"")</f>
        <v/>
      </c>
      <c r="H35" s="175" t="str">
        <f ca="1">IF(Musical!$B37=1,COLUMNS(Entries!Y36:AB36)-COUNTIF(Entries!Y36:AB36,""),"")</f>
        <v/>
      </c>
      <c r="I35" s="175" t="str">
        <f>IF(Costume!$B37=1,1,"")</f>
        <v/>
      </c>
      <c r="J35" s="176" t="str">
        <f>IF(Scenic!$B37=1,1,"")</f>
        <v/>
      </c>
      <c r="K35" s="496"/>
    </row>
    <row r="36" spans="1:11" ht="15.75" customHeight="1" x14ac:dyDescent="0.25">
      <c r="A36" s="562"/>
      <c r="B36" s="565"/>
      <c r="C36" s="254" t="str">
        <f ca="1">IF(Humorous!$B38=1,1,"")</f>
        <v/>
      </c>
      <c r="D36" s="175" t="str">
        <f ca="1">IF(Dramatic!$B38=1,1,"")</f>
        <v/>
      </c>
      <c r="E36" s="175" t="str">
        <f ca="1">IF(Classical!$B38=1,COLUMNS(Entries!$J37:$L37)-COUNTIF(Entries!$J37:$L37,""),"")</f>
        <v/>
      </c>
      <c r="F36" s="175" t="str">
        <f ca="1">IF(Contemporary!$B38=1,COLUMNS(Entries!$O37:$Q39)-COUNTIF(Entries!$O37:$Q37,""),"")</f>
        <v/>
      </c>
      <c r="G36" s="175" t="str">
        <f ca="1">IF(Pantomime!$B38=1,COLUMNS(Entries!T37:V37)-COUNTIF(Entries!T37:V37,""),"")</f>
        <v/>
      </c>
      <c r="H36" s="175" t="str">
        <f ca="1">IF(Musical!$B38=1,COLUMNS(Entries!Y37:AB37)-COUNTIF(Entries!Y37:AB37,""),"")</f>
        <v/>
      </c>
      <c r="I36" s="175" t="str">
        <f>IF(Costume!$B38=1,1,"")</f>
        <v/>
      </c>
      <c r="J36" s="176" t="str">
        <f>IF(Scenic!$B38=1,1,"")</f>
        <v/>
      </c>
      <c r="K36" s="496"/>
    </row>
    <row r="37" spans="1:11" ht="15.75" customHeight="1" x14ac:dyDescent="0.25">
      <c r="A37" s="563"/>
      <c r="B37" s="566"/>
      <c r="C37" s="254" t="str">
        <f ca="1">IF(Humorous!$B39=1,1,"")</f>
        <v/>
      </c>
      <c r="D37" s="175" t="str">
        <f ca="1">IF(Dramatic!$B39=1,1,"")</f>
        <v/>
      </c>
      <c r="E37" s="175" t="str">
        <f ca="1">IF(Classical!$B39=1,COLUMNS(Entries!$J38:$L38)-COUNTIF(Entries!$J38:$L38,""),"")</f>
        <v/>
      </c>
      <c r="F37" s="175" t="str">
        <f ca="1">IF(Contemporary!$B39=1,COLUMNS(Entries!$O38:$Q40)-COUNTIF(Entries!$O38:$Q38,""),"")</f>
        <v/>
      </c>
      <c r="G37" s="175" t="str">
        <f ca="1">IF(Pantomime!$B39=1,COLUMNS(Entries!T38:V38)-COUNTIF(Entries!T38:V38,""),"")</f>
        <v/>
      </c>
      <c r="H37" s="175" t="str">
        <f ca="1">IF(Musical!$B39=1,COLUMNS(Entries!Y38:AB38)-COUNTIF(Entries!Y38:AB38,""),"")</f>
        <v/>
      </c>
      <c r="I37" s="175" t="str">
        <f>IF(Costume!$B39=1,1,"")</f>
        <v/>
      </c>
      <c r="J37" s="176" t="str">
        <f>IF(Scenic!$B39=1,1,"")</f>
        <v/>
      </c>
      <c r="K37" s="497"/>
    </row>
    <row r="38" spans="1:11" ht="15.75" customHeight="1" x14ac:dyDescent="0.25">
      <c r="A38" s="498" t="s">
        <v>34</v>
      </c>
      <c r="B38" s="501" t="str">
        <f>IF(Entries!B39="","",Entries!B39)</f>
        <v/>
      </c>
      <c r="C38" s="255" t="str">
        <f ca="1">IF(Humorous!$B40=1,1,"")</f>
        <v/>
      </c>
      <c r="D38" s="231" t="str">
        <f ca="1">IF(Dramatic!$B40=1,1,"")</f>
        <v/>
      </c>
      <c r="E38" s="231" t="str">
        <f ca="1">IF(Classical!$B40=1,COLUMNS(Entries!$J39:$L39)-COUNTIF(Entries!$J39:$L39,""),"")</f>
        <v/>
      </c>
      <c r="F38" s="231" t="str">
        <f ca="1">IF(Contemporary!$B40=1,COLUMNS(Entries!$O39:$Q41)-COUNTIF(Entries!$O39:$Q39,""),"")</f>
        <v/>
      </c>
      <c r="G38" s="231" t="str">
        <f ca="1">IF(Pantomime!$B40=1,COLUMNS(Entries!T39:V39)-COUNTIF(Entries!T39:V39,""),"")</f>
        <v/>
      </c>
      <c r="H38" s="231" t="str">
        <f ca="1">IF(Musical!$B40=1,COLUMNS(Entries!Y39:AB39)-COUNTIF(Entries!Y39:AB39,""),"")</f>
        <v/>
      </c>
      <c r="I38" s="231" t="str">
        <f>IF(Costume!$B40=1,1,"")</f>
        <v/>
      </c>
      <c r="J38" s="232" t="str">
        <f>IF(Scenic!$B40=1,1,"")</f>
        <v/>
      </c>
      <c r="K38" s="504" t="str">
        <f ca="1">IF(SUM(C38:J41)=0,"",SUM(C38:J41))</f>
        <v/>
      </c>
    </row>
    <row r="39" spans="1:11" ht="15.75" customHeight="1" x14ac:dyDescent="0.25">
      <c r="A39" s="499"/>
      <c r="B39" s="502"/>
      <c r="C39" s="255" t="str">
        <f ca="1">IF(Humorous!$B41=1,1,"")</f>
        <v/>
      </c>
      <c r="D39" s="231" t="str">
        <f ca="1">IF(Dramatic!$B41=1,1,"")</f>
        <v/>
      </c>
      <c r="E39" s="231" t="str">
        <f ca="1">IF(Classical!$B41=1,COLUMNS(Entries!$J40:$L40)-COUNTIF(Entries!$J40:$L40,""),"")</f>
        <v/>
      </c>
      <c r="F39" s="231" t="str">
        <f ca="1">IF(Contemporary!$B41=1,COLUMNS(Entries!$O40:$Q42)-COUNTIF(Entries!$O40:$Q40,""),"")</f>
        <v/>
      </c>
      <c r="G39" s="231" t="str">
        <f ca="1">IF(Pantomime!$B41=1,COLUMNS(Entries!T40:V40)-COUNTIF(Entries!T40:V40,""),"")</f>
        <v/>
      </c>
      <c r="H39" s="231" t="str">
        <f ca="1">IF(Musical!$B41=1,COLUMNS(Entries!Y40:AB40)-COUNTIF(Entries!Y40:AB40,""),"")</f>
        <v/>
      </c>
      <c r="I39" s="231" t="str">
        <f>IF(Costume!$B41=1,1,"")</f>
        <v/>
      </c>
      <c r="J39" s="232" t="str">
        <f>IF(Scenic!$B41=1,1,"")</f>
        <v/>
      </c>
      <c r="K39" s="505"/>
    </row>
    <row r="40" spans="1:11" ht="15.75" customHeight="1" x14ac:dyDescent="0.25">
      <c r="A40" s="499"/>
      <c r="B40" s="502"/>
      <c r="C40" s="255" t="str">
        <f ca="1">IF(Humorous!$B42=1,1,"")</f>
        <v/>
      </c>
      <c r="D40" s="231" t="str">
        <f ca="1">IF(Dramatic!$B42=1,1,"")</f>
        <v/>
      </c>
      <c r="E40" s="231" t="str">
        <f ca="1">IF(Classical!$B42=1,COLUMNS(Entries!$J41:$L41)-COUNTIF(Entries!$J41:$L41,""),"")</f>
        <v/>
      </c>
      <c r="F40" s="231" t="str">
        <f ca="1">IF(Contemporary!$B42=1,COLUMNS(Entries!$O41:$Q43)-COUNTIF(Entries!$O41:$Q41,""),"")</f>
        <v/>
      </c>
      <c r="G40" s="231" t="str">
        <f ca="1">IF(Pantomime!$B42=1,COLUMNS(Entries!T41:V41)-COUNTIF(Entries!T41:V41,""),"")</f>
        <v/>
      </c>
      <c r="H40" s="231" t="str">
        <f ca="1">IF(Musical!$B42=1,COLUMNS(Entries!Y41:AB41)-COUNTIF(Entries!Y41:AB41,""),"")</f>
        <v/>
      </c>
      <c r="I40" s="231" t="str">
        <f>IF(Costume!$B42=1,1,"")</f>
        <v/>
      </c>
      <c r="J40" s="232" t="str">
        <f>IF(Scenic!$B42=1,1,"")</f>
        <v/>
      </c>
      <c r="K40" s="505"/>
    </row>
    <row r="41" spans="1:11" ht="15.75" customHeight="1" x14ac:dyDescent="0.25">
      <c r="A41" s="500"/>
      <c r="B41" s="503"/>
      <c r="C41" s="263" t="str">
        <f ca="1">IF(Humorous!$B43=1,1,"")</f>
        <v/>
      </c>
      <c r="D41" s="231" t="str">
        <f ca="1">IF(Dramatic!$B43=1,1,"")</f>
        <v/>
      </c>
      <c r="E41" s="231" t="str">
        <f ca="1">IF(Classical!$B43=1,COLUMNS(Entries!$J42:$L42)-COUNTIF(Entries!$J42:$L42,""),"")</f>
        <v/>
      </c>
      <c r="F41" s="231" t="str">
        <f ca="1">IF(Contemporary!$B43=1,COLUMNS(Entries!$O42:$Q44)-COUNTIF(Entries!$O42:$Q42,""),"")</f>
        <v/>
      </c>
      <c r="G41" s="231" t="str">
        <f ca="1">IF(Pantomime!$B43=1,COLUMNS(Entries!T42:V42)-COUNTIF(Entries!T42:V42,""),"")</f>
        <v/>
      </c>
      <c r="H41" s="231" t="str">
        <f ca="1">IF(Musical!$B43=1,COLUMNS(Entries!Y42:AB42)-COUNTIF(Entries!Y42:AB42,""),"")</f>
        <v/>
      </c>
      <c r="I41" s="231" t="str">
        <f>IF(Costume!$B43=1,1,"")</f>
        <v/>
      </c>
      <c r="J41" s="232" t="str">
        <f>IF(Scenic!$B43=1,1,"")</f>
        <v/>
      </c>
      <c r="K41" s="506"/>
    </row>
    <row r="42" spans="1:11" ht="15.75" customHeight="1" x14ac:dyDescent="0.25">
      <c r="A42" s="507" t="s">
        <v>35</v>
      </c>
      <c r="B42" s="510" t="str">
        <f>IF(Entries!B43="","",Entries!B43)</f>
        <v/>
      </c>
      <c r="C42" s="256" t="str">
        <f ca="1">IF(Humorous!$B44=1,1,"")</f>
        <v/>
      </c>
      <c r="D42" s="233" t="str">
        <f ca="1">IF(Dramatic!$B44=1,1,"")</f>
        <v/>
      </c>
      <c r="E42" s="233" t="str">
        <f ca="1">IF(Classical!$B44=1,COLUMNS(Entries!$J43:$L43)-COUNTIF(Entries!$J43:$L43,""),"")</f>
        <v/>
      </c>
      <c r="F42" s="233" t="str">
        <f ca="1">IF(Contemporary!$B44=1,COLUMNS(Entries!$O43:$Q45)-COUNTIF(Entries!$O43:$Q43,""),"")</f>
        <v/>
      </c>
      <c r="G42" s="233" t="str">
        <f ca="1">IF(Pantomime!$B44=1,COLUMNS(Entries!T43:V43)-COUNTIF(Entries!T43:V43,""),"")</f>
        <v/>
      </c>
      <c r="H42" s="233" t="str">
        <f ca="1">IF(Musical!$B44=1,COLUMNS(Entries!Y43:AB43)-COUNTIF(Entries!Y43:AB43,""),"")</f>
        <v/>
      </c>
      <c r="I42" s="233" t="str">
        <f>IF(Costume!$B44=1,1,"")</f>
        <v/>
      </c>
      <c r="J42" s="234" t="str">
        <f>IF(Scenic!$B44=1,1,"")</f>
        <v/>
      </c>
      <c r="K42" s="513" t="str">
        <f ca="1">IF(SUM(C42:J45)=0,"",SUM(C42:J45))</f>
        <v/>
      </c>
    </row>
    <row r="43" spans="1:11" ht="15.75" customHeight="1" x14ac:dyDescent="0.25">
      <c r="A43" s="508"/>
      <c r="B43" s="511"/>
      <c r="C43" s="256" t="str">
        <f ca="1">IF(Humorous!$B45=1,1,"")</f>
        <v/>
      </c>
      <c r="D43" s="233" t="str">
        <f ca="1">IF(Dramatic!$B45=1,1,"")</f>
        <v/>
      </c>
      <c r="E43" s="233" t="str">
        <f ca="1">IF(Classical!$B45=1,COLUMNS(Entries!$J44:$L44)-COUNTIF(Entries!$J44:$L44,""),"")</f>
        <v/>
      </c>
      <c r="F43" s="233" t="str">
        <f ca="1">IF(Contemporary!$B45=1,COLUMNS(Entries!$O44:$Q46)-COUNTIF(Entries!$O44:$Q44,""),"")</f>
        <v/>
      </c>
      <c r="G43" s="233" t="str">
        <f ca="1">IF(Pantomime!$B45=1,COLUMNS(Entries!T44:V44)-COUNTIF(Entries!T44:V44,""),"")</f>
        <v/>
      </c>
      <c r="H43" s="233" t="str">
        <f ca="1">IF(Musical!$B45=1,COLUMNS(Entries!Y44:AB44)-COUNTIF(Entries!Y44:AB44,""),"")</f>
        <v/>
      </c>
      <c r="I43" s="233" t="str">
        <f>IF(Costume!$B45=1,1,"")</f>
        <v/>
      </c>
      <c r="J43" s="234" t="str">
        <f>IF(Scenic!$B45=1,1,"")</f>
        <v/>
      </c>
      <c r="K43" s="514"/>
    </row>
    <row r="44" spans="1:11" ht="15.75" customHeight="1" x14ac:dyDescent="0.25">
      <c r="A44" s="508"/>
      <c r="B44" s="511"/>
      <c r="C44" s="256" t="str">
        <f ca="1">IF(Humorous!$B46=1,1,"")</f>
        <v/>
      </c>
      <c r="D44" s="233" t="str">
        <f ca="1">IF(Dramatic!$B46=1,1,"")</f>
        <v/>
      </c>
      <c r="E44" s="233" t="str">
        <f ca="1">IF(Classical!$B46=1,COLUMNS(Entries!$J45:$L45)-COUNTIF(Entries!$J45:$L45,""),"")</f>
        <v/>
      </c>
      <c r="F44" s="233" t="str">
        <f ca="1">IF(Contemporary!$B46=1,COLUMNS(Entries!$O45:$Q47)-COUNTIF(Entries!$O45:$Q45,""),"")</f>
        <v/>
      </c>
      <c r="G44" s="233" t="str">
        <f ca="1">IF(Pantomime!$B46=1,COLUMNS(Entries!T45:V45)-COUNTIF(Entries!T45:V45,""),"")</f>
        <v/>
      </c>
      <c r="H44" s="233" t="str">
        <f ca="1">IF(Musical!$B46=1,COLUMNS(Entries!Y45:AB45)-COUNTIF(Entries!Y45:AB45,""),"")</f>
        <v/>
      </c>
      <c r="I44" s="233" t="str">
        <f>IF(Costume!$B46=1,1,"")</f>
        <v/>
      </c>
      <c r="J44" s="234" t="str">
        <f>IF(Scenic!$B46=1,1,"")</f>
        <v/>
      </c>
      <c r="K44" s="514"/>
    </row>
    <row r="45" spans="1:11" ht="15.75" customHeight="1" x14ac:dyDescent="0.25">
      <c r="A45" s="509"/>
      <c r="B45" s="512"/>
      <c r="C45" s="256" t="str">
        <f ca="1">IF(Humorous!$B47=1,1,"")</f>
        <v/>
      </c>
      <c r="D45" s="233" t="str">
        <f ca="1">IF(Dramatic!$B47=1,1,"")</f>
        <v/>
      </c>
      <c r="E45" s="233" t="str">
        <f ca="1">IF(Classical!$B47=1,COLUMNS(Entries!$J46:$L46)-COUNTIF(Entries!$J46:$L46,""),"")</f>
        <v/>
      </c>
      <c r="F45" s="233" t="str">
        <f ca="1">IF(Contemporary!$B47=1,COLUMNS(Entries!$O46:$Q48)-COUNTIF(Entries!$O46:$Q46,""),"")</f>
        <v/>
      </c>
      <c r="G45" s="233" t="str">
        <f ca="1">IF(Pantomime!$B47=1,COLUMNS(Entries!T46:V46)-COUNTIF(Entries!T46:V46,""),"")</f>
        <v/>
      </c>
      <c r="H45" s="233" t="str">
        <f ca="1">IF(Musical!$B47=1,COLUMNS(Entries!Y46:AB46)-COUNTIF(Entries!Y46:AB46,""),"")</f>
        <v/>
      </c>
      <c r="I45" s="233" t="str">
        <f>IF(Costume!$B47=1,1,"")</f>
        <v/>
      </c>
      <c r="J45" s="234" t="str">
        <f>IF(Scenic!$B47=1,1,"")</f>
        <v/>
      </c>
      <c r="K45" s="515"/>
    </row>
    <row r="46" spans="1:11" ht="15.75" customHeight="1" x14ac:dyDescent="0.25">
      <c r="A46" s="516" t="s">
        <v>36</v>
      </c>
      <c r="B46" s="519" t="str">
        <f>IF(Entries!B47="","",Entries!B47)</f>
        <v/>
      </c>
      <c r="C46" s="257" t="str">
        <f ca="1">IF(Humorous!$B48=1,1,"")</f>
        <v/>
      </c>
      <c r="D46" s="235" t="str">
        <f ca="1">IF(Dramatic!$B48=1,1,"")</f>
        <v/>
      </c>
      <c r="E46" s="235" t="str">
        <f ca="1">IF(Classical!$B48=1,COLUMNS(Entries!$J47:$L47)-COUNTIF(Entries!$J47:$L47,""),"")</f>
        <v/>
      </c>
      <c r="F46" s="235" t="str">
        <f ca="1">IF(Contemporary!$B48=1,COLUMNS(Entries!$O47:$Q49)-COUNTIF(Entries!$O47:$Q47,""),"")</f>
        <v/>
      </c>
      <c r="G46" s="235" t="str">
        <f ca="1">IF(Pantomime!$B48=1,COLUMNS(Entries!T47:V47)-COUNTIF(Entries!T47:V47,""),"")</f>
        <v/>
      </c>
      <c r="H46" s="235" t="str">
        <f ca="1">IF(Musical!$B48=1,COLUMNS(Entries!Y47:AB47)-COUNTIF(Entries!Y47:AB47,""),"")</f>
        <v/>
      </c>
      <c r="I46" s="235" t="str">
        <f>IF(Costume!$B48=1,1,"")</f>
        <v/>
      </c>
      <c r="J46" s="236" t="str">
        <f>IF(Scenic!$B48=1,1,"")</f>
        <v/>
      </c>
      <c r="K46" s="522" t="str">
        <f ca="1">IF(SUM(C46:J49)=0,"",SUM(C46:J49))</f>
        <v/>
      </c>
    </row>
    <row r="47" spans="1:11" ht="15.75" customHeight="1" x14ac:dyDescent="0.25">
      <c r="A47" s="517"/>
      <c r="B47" s="520"/>
      <c r="C47" s="257" t="str">
        <f ca="1">IF(Humorous!$B49=1,1,"")</f>
        <v/>
      </c>
      <c r="D47" s="235" t="str">
        <f ca="1">IF(Dramatic!$B49=1,1,"")</f>
        <v/>
      </c>
      <c r="E47" s="235" t="str">
        <f ca="1">IF(Classical!$B49=1,COLUMNS(Entries!$J48:$L48)-COUNTIF(Entries!$J48:$L48,""),"")</f>
        <v/>
      </c>
      <c r="F47" s="235" t="str">
        <f ca="1">IF(Contemporary!$B49=1,COLUMNS(Entries!$O48:$Q50)-COUNTIF(Entries!$O48:$Q48,""),"")</f>
        <v/>
      </c>
      <c r="G47" s="235" t="str">
        <f ca="1">IF(Pantomime!$B49=1,COLUMNS(Entries!T48:V48)-COUNTIF(Entries!T48:V48,""),"")</f>
        <v/>
      </c>
      <c r="H47" s="235" t="str">
        <f ca="1">IF(Musical!$B49=1,COLUMNS(Entries!Y48:AB48)-COUNTIF(Entries!Y48:AB48,""),"")</f>
        <v/>
      </c>
      <c r="I47" s="235" t="str">
        <f>IF(Costume!$B49=1,1,"")</f>
        <v/>
      </c>
      <c r="J47" s="236" t="str">
        <f>IF(Scenic!$B49=1,1,"")</f>
        <v/>
      </c>
      <c r="K47" s="523"/>
    </row>
    <row r="48" spans="1:11" ht="15.75" customHeight="1" x14ac:dyDescent="0.25">
      <c r="A48" s="517"/>
      <c r="B48" s="520"/>
      <c r="C48" s="257" t="str">
        <f ca="1">IF(Humorous!$B50=1,1,"")</f>
        <v/>
      </c>
      <c r="D48" s="235" t="str">
        <f ca="1">IF(Dramatic!$B50=1,1,"")</f>
        <v/>
      </c>
      <c r="E48" s="235" t="str">
        <f ca="1">IF(Classical!$B50=1,COLUMNS(Entries!$J49:$L49)-COUNTIF(Entries!$J49:$L49,""),"")</f>
        <v/>
      </c>
      <c r="F48" s="235" t="str">
        <f ca="1">IF(Contemporary!$B50=1,COLUMNS(Entries!$O49:$Q51)-COUNTIF(Entries!$O49:$Q49,""),"")</f>
        <v/>
      </c>
      <c r="G48" s="235" t="str">
        <f ca="1">IF(Pantomime!$B50=1,COLUMNS(Entries!T49:V49)-COUNTIF(Entries!T49:V49,""),"")</f>
        <v/>
      </c>
      <c r="H48" s="235" t="str">
        <f ca="1">IF(Musical!$B50=1,COLUMNS(Entries!Y49:AB49)-COUNTIF(Entries!Y49:AB49,""),"")</f>
        <v/>
      </c>
      <c r="I48" s="235" t="str">
        <f>IF(Costume!$B50=1,1,"")</f>
        <v/>
      </c>
      <c r="J48" s="236" t="str">
        <f>IF(Scenic!$B50=1,1,"")</f>
        <v/>
      </c>
      <c r="K48" s="523"/>
    </row>
    <row r="49" spans="1:11" ht="15.75" customHeight="1" x14ac:dyDescent="0.25">
      <c r="A49" s="518"/>
      <c r="B49" s="521"/>
      <c r="C49" s="257" t="str">
        <f ca="1">IF(Humorous!$B51=1,1,"")</f>
        <v/>
      </c>
      <c r="D49" s="235" t="str">
        <f ca="1">IF(Dramatic!$B51=1,1,"")</f>
        <v/>
      </c>
      <c r="E49" s="235" t="str">
        <f ca="1">IF(Classical!$B51=1,COLUMNS(Entries!$J50:$L50)-COUNTIF(Entries!$J50:$L50,""),"")</f>
        <v/>
      </c>
      <c r="F49" s="235" t="str">
        <f ca="1">IF(Contemporary!$B51=1,COLUMNS(Entries!$O50:$Q52)-COUNTIF(Entries!$O50:$Q50,""),"")</f>
        <v/>
      </c>
      <c r="G49" s="235" t="str">
        <f ca="1">IF(Pantomime!$B51=1,COLUMNS(Entries!T50:V50)-COUNTIF(Entries!T50:V50,""),"")</f>
        <v/>
      </c>
      <c r="H49" s="235" t="str">
        <f ca="1">IF(Musical!$B51=1,COLUMNS(Entries!Y50:AB50)-COUNTIF(Entries!Y50:AB50,""),"")</f>
        <v/>
      </c>
      <c r="I49" s="235" t="str">
        <f>IF(Costume!$B51=1,1,"")</f>
        <v/>
      </c>
      <c r="J49" s="236" t="str">
        <f>IF(Scenic!$B51=1,1,"")</f>
        <v/>
      </c>
      <c r="K49" s="524"/>
    </row>
    <row r="50" spans="1:11" ht="15.75" customHeight="1" x14ac:dyDescent="0.25">
      <c r="A50" s="525" t="s">
        <v>37</v>
      </c>
      <c r="B50" s="528" t="str">
        <f>IF(Entries!B51="","",Entries!B51)</f>
        <v/>
      </c>
      <c r="C50" s="258" t="str">
        <f ca="1">IF(Humorous!$B52=1,1,"")</f>
        <v/>
      </c>
      <c r="D50" s="237" t="str">
        <f ca="1">IF(Dramatic!$B52=1,1,"")</f>
        <v/>
      </c>
      <c r="E50" s="237" t="str">
        <f ca="1">IF(Classical!$B52=1,COLUMNS(Entries!$J51:$L51)-COUNTIF(Entries!$J51:$L51,""),"")</f>
        <v/>
      </c>
      <c r="F50" s="237" t="str">
        <f ca="1">IF(Contemporary!$B52=1,COLUMNS(Entries!$O51:$Q53)-COUNTIF(Entries!$O51:$Q51,""),"")</f>
        <v/>
      </c>
      <c r="G50" s="237" t="str">
        <f ca="1">IF(Pantomime!$B52=1,COLUMNS(Entries!T51:V51)-COUNTIF(Entries!T51:V51,""),"")</f>
        <v/>
      </c>
      <c r="H50" s="237" t="str">
        <f ca="1">IF(Musical!$B52=1,COLUMNS(Entries!Y51:AB51)-COUNTIF(Entries!Y51:AB51,""),"")</f>
        <v/>
      </c>
      <c r="I50" s="237" t="str">
        <f>IF(Costume!$B52=1,1,"")</f>
        <v/>
      </c>
      <c r="J50" s="238" t="str">
        <f>IF(Scenic!$B52=1,1,"")</f>
        <v/>
      </c>
      <c r="K50" s="531" t="str">
        <f ca="1">IF(SUM(C50:J53)=0,"",SUM(C50:J53))</f>
        <v/>
      </c>
    </row>
    <row r="51" spans="1:11" ht="15.75" customHeight="1" x14ac:dyDescent="0.25">
      <c r="A51" s="526"/>
      <c r="B51" s="529"/>
      <c r="C51" s="258" t="str">
        <f ca="1">IF(Humorous!$B53=1,1,"")</f>
        <v/>
      </c>
      <c r="D51" s="237" t="str">
        <f ca="1">IF(Dramatic!$B53=1,1,"")</f>
        <v/>
      </c>
      <c r="E51" s="237" t="str">
        <f ca="1">IF(Classical!$B53=1,COLUMNS(Entries!$J52:$L52)-COUNTIF(Entries!$J52:$L52,""),"")</f>
        <v/>
      </c>
      <c r="F51" s="237" t="str">
        <f ca="1">IF(Contemporary!$B53=1,COLUMNS(Entries!$O52:$Q54)-COUNTIF(Entries!$O52:$Q52,""),"")</f>
        <v/>
      </c>
      <c r="G51" s="237" t="str">
        <f ca="1">IF(Pantomime!$B53=1,COLUMNS(Entries!T52:V52)-COUNTIF(Entries!T52:V52,""),"")</f>
        <v/>
      </c>
      <c r="H51" s="237" t="str">
        <f ca="1">IF(Musical!$B53=1,COLUMNS(Entries!Y52:AB52)-COUNTIF(Entries!Y52:AB52,""),"")</f>
        <v/>
      </c>
      <c r="I51" s="237" t="str">
        <f>IF(Costume!$B53=1,1,"")</f>
        <v/>
      </c>
      <c r="J51" s="238" t="str">
        <f>IF(Scenic!$B53=1,1,"")</f>
        <v/>
      </c>
      <c r="K51" s="532"/>
    </row>
    <row r="52" spans="1:11" ht="15.75" customHeight="1" x14ac:dyDescent="0.25">
      <c r="A52" s="526"/>
      <c r="B52" s="529"/>
      <c r="C52" s="258" t="str">
        <f ca="1">IF(Humorous!$B54=1,1,"")</f>
        <v/>
      </c>
      <c r="D52" s="237" t="str">
        <f ca="1">IF(Dramatic!$B54=1,1,"")</f>
        <v/>
      </c>
      <c r="E52" s="237" t="str">
        <f ca="1">IF(Classical!$B54=1,COLUMNS(Entries!$J53:$L53)-COUNTIF(Entries!$J53:$L53,""),"")</f>
        <v/>
      </c>
      <c r="F52" s="237" t="str">
        <f ca="1">IF(Contemporary!$B54=1,COLUMNS(Entries!$O53:$Q55)-COUNTIF(Entries!$O53:$Q53,""),"")</f>
        <v/>
      </c>
      <c r="G52" s="237" t="str">
        <f ca="1">IF(Pantomime!$B54=1,COLUMNS(Entries!T53:V53)-COUNTIF(Entries!T53:V53,""),"")</f>
        <v/>
      </c>
      <c r="H52" s="237" t="str">
        <f ca="1">IF(Musical!$B54=1,COLUMNS(Entries!Y53:AB53)-COUNTIF(Entries!Y53:AB53,""),"")</f>
        <v/>
      </c>
      <c r="I52" s="237" t="str">
        <f>IF(Costume!$B54=1,1,"")</f>
        <v/>
      </c>
      <c r="J52" s="238" t="str">
        <f>IF(Scenic!$B54=1,1,"")</f>
        <v/>
      </c>
      <c r="K52" s="532"/>
    </row>
    <row r="53" spans="1:11" ht="15.75" customHeight="1" x14ac:dyDescent="0.25">
      <c r="A53" s="527"/>
      <c r="B53" s="530"/>
      <c r="C53" s="258" t="str">
        <f ca="1">IF(Humorous!$B55=1,1,"")</f>
        <v/>
      </c>
      <c r="D53" s="237" t="str">
        <f ca="1">IF(Dramatic!$B55=1,1,"")</f>
        <v/>
      </c>
      <c r="E53" s="237" t="str">
        <f ca="1">IF(Classical!$B55=1,COLUMNS(Entries!$J54:$L54)-COUNTIF(Entries!$J54:$L54,""),"")</f>
        <v/>
      </c>
      <c r="F53" s="237" t="str">
        <f ca="1">IF(Contemporary!$B55=1,COLUMNS(Entries!$O54:$Q56)-COUNTIF(Entries!$O54:$Q54,""),"")</f>
        <v/>
      </c>
      <c r="G53" s="237" t="str">
        <f ca="1">IF(Pantomime!$B55=1,COLUMNS(Entries!T54:V54)-COUNTIF(Entries!T54:V54,""),"")</f>
        <v/>
      </c>
      <c r="H53" s="237" t="str">
        <f ca="1">IF(Musical!$B55=1,COLUMNS(Entries!Y54:AB54)-COUNTIF(Entries!Y54:AB54,""),"")</f>
        <v/>
      </c>
      <c r="I53" s="237" t="str">
        <f>IF(Costume!$B55=1,1,"")</f>
        <v/>
      </c>
      <c r="J53" s="238" t="str">
        <f>IF(Scenic!$B55=1,1,"")</f>
        <v/>
      </c>
      <c r="K53" s="533"/>
    </row>
    <row r="54" spans="1:11" ht="15.75" customHeight="1" x14ac:dyDescent="0.25">
      <c r="A54" s="534" t="s">
        <v>38</v>
      </c>
      <c r="B54" s="537" t="str">
        <f>IF(Entries!B55="","",Entries!B55)</f>
        <v/>
      </c>
      <c r="C54" s="259" t="str">
        <f ca="1">IF(Humorous!$B56=1,1,"")</f>
        <v/>
      </c>
      <c r="D54" s="239" t="str">
        <f ca="1">IF(Dramatic!$B56=1,1,"")</f>
        <v/>
      </c>
      <c r="E54" s="239" t="str">
        <f ca="1">IF(Classical!$B56=1,COLUMNS(Entries!$J55:$L55)-COUNTIF(Entries!$J55:$L55,""),"")</f>
        <v/>
      </c>
      <c r="F54" s="239" t="str">
        <f ca="1">IF(Contemporary!$B56=1,COLUMNS(Entries!$O55:$Q57)-COUNTIF(Entries!$O55:$Q55,""),"")</f>
        <v/>
      </c>
      <c r="G54" s="239" t="str">
        <f ca="1">IF(Pantomime!$B56=1,COLUMNS(Entries!T55:V55)-COUNTIF(Entries!T55:V55,""),"")</f>
        <v/>
      </c>
      <c r="H54" s="239" t="str">
        <f ca="1">IF(Musical!$B56=1,COLUMNS(Entries!Y55:AB55)-COUNTIF(Entries!Y55:AB55,""),"")</f>
        <v/>
      </c>
      <c r="I54" s="239" t="str">
        <f>IF(Costume!$B56=1,1,"")</f>
        <v/>
      </c>
      <c r="J54" s="240" t="str">
        <f>IF(Scenic!$B56=1,1,"")</f>
        <v/>
      </c>
      <c r="K54" s="540" t="str">
        <f ca="1">IF(SUM(C54:J57)=0,"",SUM(C54:J57))</f>
        <v/>
      </c>
    </row>
    <row r="55" spans="1:11" ht="15.75" customHeight="1" x14ac:dyDescent="0.25">
      <c r="A55" s="535"/>
      <c r="B55" s="538"/>
      <c r="C55" s="259" t="str">
        <f ca="1">IF(Humorous!$B57=1,1,"")</f>
        <v/>
      </c>
      <c r="D55" s="239" t="str">
        <f ca="1">IF(Dramatic!$B57=1,1,"")</f>
        <v/>
      </c>
      <c r="E55" s="239" t="str">
        <f ca="1">IF(Classical!$B57=1,COLUMNS(Entries!$J56:$L56)-COUNTIF(Entries!$J56:$L56,""),"")</f>
        <v/>
      </c>
      <c r="F55" s="239" t="str">
        <f ca="1">IF(Contemporary!$B57=1,COLUMNS(Entries!$O56:$Q58)-COUNTIF(Entries!$O56:$Q56,""),"")</f>
        <v/>
      </c>
      <c r="G55" s="239" t="str">
        <f ca="1">IF(Pantomime!$B57=1,COLUMNS(Entries!T56:V56)-COUNTIF(Entries!T56:V56,""),"")</f>
        <v/>
      </c>
      <c r="H55" s="239" t="str">
        <f ca="1">IF(Musical!$B57=1,COLUMNS(Entries!Y56:AB56)-COUNTIF(Entries!Y56:AB56,""),"")</f>
        <v/>
      </c>
      <c r="I55" s="239" t="str">
        <f>IF(Costume!$B57=1,1,"")</f>
        <v/>
      </c>
      <c r="J55" s="240" t="str">
        <f>IF(Scenic!$B57=1,1,"")</f>
        <v/>
      </c>
      <c r="K55" s="541"/>
    </row>
    <row r="56" spans="1:11" ht="15.75" customHeight="1" x14ac:dyDescent="0.25">
      <c r="A56" s="535"/>
      <c r="B56" s="538"/>
      <c r="C56" s="259" t="str">
        <f ca="1">IF(Humorous!$B58=1,1,"")</f>
        <v/>
      </c>
      <c r="D56" s="239" t="str">
        <f ca="1">IF(Dramatic!$B58=1,1,"")</f>
        <v/>
      </c>
      <c r="E56" s="239" t="str">
        <f ca="1">IF(Classical!$B58=1,COLUMNS(Entries!$J57:$L57)-COUNTIF(Entries!$J57:$L57,""),"")</f>
        <v/>
      </c>
      <c r="F56" s="239" t="str">
        <f ca="1">IF(Contemporary!$B58=1,COLUMNS(Entries!$O57:$Q59)-COUNTIF(Entries!$O57:$Q57,""),"")</f>
        <v/>
      </c>
      <c r="G56" s="239" t="str">
        <f ca="1">IF(Pantomime!$B58=1,COLUMNS(Entries!T57:V57)-COUNTIF(Entries!T57:V57,""),"")</f>
        <v/>
      </c>
      <c r="H56" s="239" t="str">
        <f ca="1">IF(Musical!$B58=1,COLUMNS(Entries!Y57:AB57)-COUNTIF(Entries!Y57:AB57,""),"")</f>
        <v/>
      </c>
      <c r="I56" s="239" t="str">
        <f>IF(Costume!$B58=1,1,"")</f>
        <v/>
      </c>
      <c r="J56" s="240" t="str">
        <f>IF(Scenic!$B58=1,1,"")</f>
        <v/>
      </c>
      <c r="K56" s="541"/>
    </row>
    <row r="57" spans="1:11" ht="15.75" customHeight="1" x14ac:dyDescent="0.25">
      <c r="A57" s="536"/>
      <c r="B57" s="539"/>
      <c r="C57" s="259" t="str">
        <f ca="1">IF(Humorous!$B59=1,1,"")</f>
        <v/>
      </c>
      <c r="D57" s="239" t="str">
        <f ca="1">IF(Dramatic!$B59=1,1,"")</f>
        <v/>
      </c>
      <c r="E57" s="239" t="str">
        <f ca="1">IF(Classical!$B59=1,COLUMNS(Entries!$J58:$L58)-COUNTIF(Entries!$J58:$L58,""),"")</f>
        <v/>
      </c>
      <c r="F57" s="239" t="str">
        <f ca="1">IF(Contemporary!$B59=1,COLUMNS(Entries!$O58:$Q60)-COUNTIF(Entries!$O58:$Q58,""),"")</f>
        <v/>
      </c>
      <c r="G57" s="239" t="str">
        <f ca="1">IF(Pantomime!$B59=1,COLUMNS(Entries!T58:V58)-COUNTIF(Entries!T58:V58,""),"")</f>
        <v/>
      </c>
      <c r="H57" s="239" t="str">
        <f ca="1">IF(Musical!$B59=1,COLUMNS(Entries!Y58:AB58)-COUNTIF(Entries!Y58:AB58,""),"")</f>
        <v/>
      </c>
      <c r="I57" s="239" t="str">
        <f>IF(Costume!$B59=1,1,"")</f>
        <v/>
      </c>
      <c r="J57" s="240" t="str">
        <f>IF(Scenic!$B59=1,1,"")</f>
        <v/>
      </c>
      <c r="K57" s="542"/>
    </row>
    <row r="58" spans="1:11" ht="15.75" customHeight="1" x14ac:dyDescent="0.25">
      <c r="A58" s="543" t="s">
        <v>39</v>
      </c>
      <c r="B58" s="546" t="str">
        <f>IF(Entries!B59="","",Entries!B59)</f>
        <v/>
      </c>
      <c r="C58" s="260" t="str">
        <f ca="1">IF(Humorous!$B60=1,1,"")</f>
        <v/>
      </c>
      <c r="D58" s="241" t="str">
        <f ca="1">IF(Dramatic!$B60=1,1,"")</f>
        <v/>
      </c>
      <c r="E58" s="241" t="str">
        <f ca="1">IF(Classical!$B60=1,COLUMNS(Entries!$J59:$L59)-COUNTIF(Entries!$J59:$L59,""),"")</f>
        <v/>
      </c>
      <c r="F58" s="241" t="str">
        <f ca="1">IF(Contemporary!$B60=1,COLUMNS(Entries!$O59:$Q61)-COUNTIF(Entries!$O59:$Q59,""),"")</f>
        <v/>
      </c>
      <c r="G58" s="241" t="str">
        <f ca="1">IF(Pantomime!$B60=1,COLUMNS(Entries!T59:V59)-COUNTIF(Entries!T59:V59,""),"")</f>
        <v/>
      </c>
      <c r="H58" s="241" t="str">
        <f ca="1">IF(Musical!$B60=1,COLUMNS(Entries!Y59:AB59)-COUNTIF(Entries!Y59:AB59,""),"")</f>
        <v/>
      </c>
      <c r="I58" s="241" t="str">
        <f>IF(Costume!$B60=1,1,"")</f>
        <v/>
      </c>
      <c r="J58" s="242" t="str">
        <f>IF(Scenic!$B60=1,1,"")</f>
        <v/>
      </c>
      <c r="K58" s="549" t="str">
        <f ca="1">IF(SUM(C58:J61)=0,"",SUM(C58:J61))</f>
        <v/>
      </c>
    </row>
    <row r="59" spans="1:11" ht="15.75" customHeight="1" x14ac:dyDescent="0.25">
      <c r="A59" s="544"/>
      <c r="B59" s="547"/>
      <c r="C59" s="260" t="str">
        <f ca="1">IF(Humorous!$B61=1,1,"")</f>
        <v/>
      </c>
      <c r="D59" s="241" t="str">
        <f ca="1">IF(Dramatic!$B61=1,1,"")</f>
        <v/>
      </c>
      <c r="E59" s="241" t="str">
        <f ca="1">IF(Classical!$B61=1,COLUMNS(Entries!$J60:$L60)-COUNTIF(Entries!$J60:$L60,""),"")</f>
        <v/>
      </c>
      <c r="F59" s="241" t="str">
        <f ca="1">IF(Contemporary!$B61=1,COLUMNS(Entries!$O60:$Q62)-COUNTIF(Entries!$O60:$Q60,""),"")</f>
        <v/>
      </c>
      <c r="G59" s="241" t="str">
        <f ca="1">IF(Pantomime!$B61=1,COLUMNS(Entries!T60:V60)-COUNTIF(Entries!T60:V60,""),"")</f>
        <v/>
      </c>
      <c r="H59" s="241" t="str">
        <f ca="1">IF(Musical!$B61=1,COLUMNS(Entries!Y60:AB60)-COUNTIF(Entries!Y60:AB60,""),"")</f>
        <v/>
      </c>
      <c r="I59" s="241" t="str">
        <f>IF(Costume!$B61=1,1,"")</f>
        <v/>
      </c>
      <c r="J59" s="242" t="str">
        <f>IF(Scenic!$B61=1,1,"")</f>
        <v/>
      </c>
      <c r="K59" s="550"/>
    </row>
    <row r="60" spans="1:11" ht="15.75" customHeight="1" x14ac:dyDescent="0.25">
      <c r="A60" s="544"/>
      <c r="B60" s="547"/>
      <c r="C60" s="260" t="str">
        <f ca="1">IF(Humorous!$B62=1,1,"")</f>
        <v/>
      </c>
      <c r="D60" s="241" t="str">
        <f ca="1">IF(Dramatic!$B62=1,1,"")</f>
        <v/>
      </c>
      <c r="E60" s="241" t="str">
        <f ca="1">IF(Classical!$B62=1,COLUMNS(Entries!$J61:$L61)-COUNTIF(Entries!$J61:$L61,""),"")</f>
        <v/>
      </c>
      <c r="F60" s="241" t="str">
        <f ca="1">IF(Contemporary!$B62=1,COLUMNS(Entries!$O61:$Q63)-COUNTIF(Entries!$O61:$Q61,""),"")</f>
        <v/>
      </c>
      <c r="G60" s="241" t="str">
        <f ca="1">IF(Pantomime!$B62=1,COLUMNS(Entries!T61:V61)-COUNTIF(Entries!T61:V61,""),"")</f>
        <v/>
      </c>
      <c r="H60" s="241" t="str">
        <f ca="1">IF(Musical!$B62=1,COLUMNS(Entries!Y61:AB61)-COUNTIF(Entries!Y61:AB61,""),"")</f>
        <v/>
      </c>
      <c r="I60" s="241" t="str">
        <f>IF(Costume!$B62=1,1,"")</f>
        <v/>
      </c>
      <c r="J60" s="242" t="str">
        <f>IF(Scenic!$B62=1,1,"")</f>
        <v/>
      </c>
      <c r="K60" s="550"/>
    </row>
    <row r="61" spans="1:11" ht="15.75" customHeight="1" x14ac:dyDescent="0.25">
      <c r="A61" s="545"/>
      <c r="B61" s="548"/>
      <c r="C61" s="260" t="str">
        <f ca="1">IF(Humorous!$B63=1,1,"")</f>
        <v/>
      </c>
      <c r="D61" s="241" t="str">
        <f ca="1">IF(Dramatic!$B63=1,1,"")</f>
        <v/>
      </c>
      <c r="E61" s="241" t="str">
        <f ca="1">IF(Classical!$B63=1,COLUMNS(Entries!$J62:$L62)-COUNTIF(Entries!$J62:$L62,""),"")</f>
        <v/>
      </c>
      <c r="F61" s="241" t="str">
        <f ca="1">IF(Contemporary!$B63=1,COLUMNS(Entries!$O62:$Q64)-COUNTIF(Entries!$O62:$Q62,""),"")</f>
        <v/>
      </c>
      <c r="G61" s="241" t="str">
        <f ca="1">IF(Pantomime!$B63=1,COLUMNS(Entries!T62:V62)-COUNTIF(Entries!T62:V62,""),"")</f>
        <v/>
      </c>
      <c r="H61" s="241" t="str">
        <f ca="1">IF(Musical!$B63=1,COLUMNS(Entries!Y62:AB62)-COUNTIF(Entries!Y62:AB62,""),"")</f>
        <v/>
      </c>
      <c r="I61" s="241" t="str">
        <f>IF(Costume!$B63=1,1,"")</f>
        <v/>
      </c>
      <c r="J61" s="242" t="str">
        <f>IF(Scenic!$B63=1,1,"")</f>
        <v/>
      </c>
      <c r="K61" s="551"/>
    </row>
    <row r="62" spans="1:11" ht="15.75" customHeight="1" x14ac:dyDescent="0.25">
      <c r="A62" s="552" t="s">
        <v>40</v>
      </c>
      <c r="B62" s="555" t="str">
        <f>IF(Entries!B63="","",Entries!B63)</f>
        <v/>
      </c>
      <c r="C62" s="261" t="str">
        <f ca="1">IF(Humorous!$B64=1,1,"")</f>
        <v/>
      </c>
      <c r="D62" s="243" t="str">
        <f ca="1">IF(Dramatic!$B64=1,1,"")</f>
        <v/>
      </c>
      <c r="E62" s="243" t="str">
        <f ca="1">IF(Classical!$B64=1,COLUMNS(Entries!$J63:$L63)-COUNTIF(Entries!$J63:$L63,""),"")</f>
        <v/>
      </c>
      <c r="F62" s="243" t="str">
        <f ca="1">IF(Contemporary!$B64=1,COLUMNS(Entries!$O63:$Q65)-COUNTIF(Entries!$O63:$Q63,""),"")</f>
        <v/>
      </c>
      <c r="G62" s="243" t="str">
        <f ca="1">IF(Pantomime!$B64=1,COLUMNS(Entries!T63:V63)-COUNTIF(Entries!T63:V63,""),"")</f>
        <v/>
      </c>
      <c r="H62" s="243" t="str">
        <f ca="1">IF(Musical!$B64=1,COLUMNS(Entries!Y63:AB63)-COUNTIF(Entries!Y63:AB63,""),"")</f>
        <v/>
      </c>
      <c r="I62" s="243" t="str">
        <f>IF(Costume!$B64=1,1,"")</f>
        <v/>
      </c>
      <c r="J62" s="244" t="str">
        <f>IF(Scenic!$B64=1,1,"")</f>
        <v/>
      </c>
      <c r="K62" s="558" t="str">
        <f ca="1">IF(SUM(C62:J65)=0,"",SUM(C62:J65))</f>
        <v/>
      </c>
    </row>
    <row r="63" spans="1:11" ht="15.75" customHeight="1" x14ac:dyDescent="0.25">
      <c r="A63" s="553"/>
      <c r="B63" s="556"/>
      <c r="C63" s="261" t="str">
        <f ca="1">IF(Humorous!$B65=1,1,"")</f>
        <v/>
      </c>
      <c r="D63" s="243" t="str">
        <f ca="1">IF(Dramatic!$B65=1,1,"")</f>
        <v/>
      </c>
      <c r="E63" s="243" t="str">
        <f ca="1">IF(Classical!$B65=1,COLUMNS(Entries!$J64:$L64)-COUNTIF(Entries!$J64:$L64,""),"")</f>
        <v/>
      </c>
      <c r="F63" s="243" t="str">
        <f ca="1">IF(Contemporary!$B65=1,COLUMNS(Entries!$O64:$Q66)-COUNTIF(Entries!$O64:$Q64,""),"")</f>
        <v/>
      </c>
      <c r="G63" s="243" t="str">
        <f ca="1">IF(Pantomime!$B65=1,COLUMNS(Entries!T64:V64)-COUNTIF(Entries!T64:V64,""),"")</f>
        <v/>
      </c>
      <c r="H63" s="243" t="str">
        <f ca="1">IF(Musical!$B65=1,COLUMNS(Entries!Y64:AB64)-COUNTIF(Entries!Y64:AB64,""),"")</f>
        <v/>
      </c>
      <c r="I63" s="243" t="str">
        <f>IF(Costume!$B65=1,1,"")</f>
        <v/>
      </c>
      <c r="J63" s="244" t="str">
        <f>IF(Scenic!$B65=1,1,"")</f>
        <v/>
      </c>
      <c r="K63" s="559"/>
    </row>
    <row r="64" spans="1:11" ht="15.75" customHeight="1" x14ac:dyDescent="0.25">
      <c r="A64" s="553"/>
      <c r="B64" s="556"/>
      <c r="C64" s="261" t="str">
        <f ca="1">IF(Humorous!$B66=1,1,"")</f>
        <v/>
      </c>
      <c r="D64" s="243" t="str">
        <f ca="1">IF(Dramatic!$B66=1,1,"")</f>
        <v/>
      </c>
      <c r="E64" s="243" t="str">
        <f ca="1">IF(Classical!$B66=1,COLUMNS(Entries!$J65:$L65)-COUNTIF(Entries!$J65:$L65,""),"")</f>
        <v/>
      </c>
      <c r="F64" s="243" t="str">
        <f ca="1">IF(Contemporary!$B66=1,COLUMNS(Entries!$O65:$Q67)-COUNTIF(Entries!$O65:$Q65,""),"")</f>
        <v/>
      </c>
      <c r="G64" s="243" t="str">
        <f ca="1">IF(Pantomime!$B66=1,COLUMNS(Entries!T65:V65)-COUNTIF(Entries!T65:V65,""),"")</f>
        <v/>
      </c>
      <c r="H64" s="243" t="str">
        <f ca="1">IF(Musical!$B66=1,COLUMNS(Entries!Y65:AB65)-COUNTIF(Entries!Y65:AB65,""),"")</f>
        <v/>
      </c>
      <c r="I64" s="243" t="str">
        <f>IF(Costume!$B66=1,1,"")</f>
        <v/>
      </c>
      <c r="J64" s="244" t="str">
        <f>IF(Scenic!$B66=1,1,"")</f>
        <v/>
      </c>
      <c r="K64" s="559"/>
    </row>
    <row r="65" spans="1:11" ht="15.75" customHeight="1" x14ac:dyDescent="0.25">
      <c r="A65" s="554"/>
      <c r="B65" s="557"/>
      <c r="C65" s="262" t="str">
        <f ca="1">IF(Humorous!$B67=1,1,"")</f>
        <v/>
      </c>
      <c r="D65" s="243" t="str">
        <f ca="1">IF(Dramatic!$B67=1,1,"")</f>
        <v/>
      </c>
      <c r="E65" s="243" t="str">
        <f ca="1">IF(Classical!$B67=1,COLUMNS(Entries!$J66:$L66)-COUNTIF(Entries!$J66:$L66,""),"")</f>
        <v/>
      </c>
      <c r="F65" s="243" t="str">
        <f ca="1">IF(Contemporary!$B67=1,COLUMNS(Entries!$O66:$Q68)-COUNTIF(Entries!$O66:$Q66,""),"")</f>
        <v/>
      </c>
      <c r="G65" s="243" t="str">
        <f ca="1">IF(Pantomime!$B67=1,COLUMNS(Entries!T66:V66)-COUNTIF(Entries!T66:V66,""),"")</f>
        <v/>
      </c>
      <c r="H65" s="243" t="str">
        <f ca="1">IF(Musical!$B67=1,COLUMNS(Entries!Y66:AB66)-COUNTIF(Entries!Y66:AB66,""),"")</f>
        <v/>
      </c>
      <c r="I65" s="243" t="str">
        <f>IF(Costume!$B67=1,1,"")</f>
        <v/>
      </c>
      <c r="J65" s="244" t="str">
        <f>IF(Scenic!$B67=1,1,"")</f>
        <v/>
      </c>
      <c r="K65" s="560"/>
    </row>
    <row r="66" spans="1:11" ht="15.75" customHeight="1" x14ac:dyDescent="0.25">
      <c r="A66" s="561" t="s">
        <v>41</v>
      </c>
      <c r="B66" s="564" t="str">
        <f>IF(Entries!B67="","",Entries!B67)</f>
        <v/>
      </c>
      <c r="C66" s="254" t="str">
        <f ca="1">IF(Humorous!$B68=1,1,"")</f>
        <v/>
      </c>
      <c r="D66" s="175" t="str">
        <f ca="1">IF(Dramatic!$B68=1,1,"")</f>
        <v/>
      </c>
      <c r="E66" s="175" t="str">
        <f ca="1">IF(Classical!$B68=1,COLUMNS(Entries!$J67:$L67)-COUNTIF(Entries!$J67:$L67,""),"")</f>
        <v/>
      </c>
      <c r="F66" s="175" t="str">
        <f ca="1">IF(Contemporary!$B68=1,COLUMNS(Entries!$O67:$Q69)-COUNTIF(Entries!$O67:$Q67,""),"")</f>
        <v/>
      </c>
      <c r="G66" s="175" t="str">
        <f ca="1">IF(Pantomime!$B68=1,COLUMNS(Entries!T67:V67)-COUNTIF(Entries!T67:V67,""),"")</f>
        <v/>
      </c>
      <c r="H66" s="175" t="str">
        <f ca="1">IF(Musical!$B68=1,COLUMNS(Entries!Y67:AB67)-COUNTIF(Entries!Y67:AB67,""),"")</f>
        <v/>
      </c>
      <c r="I66" s="175" t="str">
        <f>IF(Costume!$B68=1,1,"")</f>
        <v/>
      </c>
      <c r="J66" s="176" t="str">
        <f>IF(Scenic!$B68=1,1,"")</f>
        <v/>
      </c>
      <c r="K66" s="567" t="str">
        <f ca="1">IF(SUM(C66:J69)=0,"",SUM(C66:J69))</f>
        <v/>
      </c>
    </row>
    <row r="67" spans="1:11" ht="15.75" customHeight="1" x14ac:dyDescent="0.25">
      <c r="A67" s="562"/>
      <c r="B67" s="565"/>
      <c r="C67" s="254" t="str">
        <f ca="1">IF(Humorous!$B69=1,1,"")</f>
        <v/>
      </c>
      <c r="D67" s="175" t="str">
        <f ca="1">IF(Dramatic!$B69=1,1,"")</f>
        <v/>
      </c>
      <c r="E67" s="175" t="str">
        <f ca="1">IF(Classical!$B69=1,COLUMNS(Entries!$J68:$L68)-COUNTIF(Entries!$J68:$L68,""),"")</f>
        <v/>
      </c>
      <c r="F67" s="175" t="str">
        <f ca="1">IF(Contemporary!$B69=1,COLUMNS(Entries!$O68:$Q70)-COUNTIF(Entries!$O68:$Q68,""),"")</f>
        <v/>
      </c>
      <c r="G67" s="175" t="str">
        <f ca="1">IF(Pantomime!$B69=1,COLUMNS(Entries!T68:V68)-COUNTIF(Entries!T68:V68,""),"")</f>
        <v/>
      </c>
      <c r="H67" s="175" t="str">
        <f ca="1">IF(Musical!$B69=1,COLUMNS(Entries!Y68:AB68)-COUNTIF(Entries!Y68:AB68,""),"")</f>
        <v/>
      </c>
      <c r="I67" s="175" t="str">
        <f>IF(Costume!$B69=1,1,"")</f>
        <v/>
      </c>
      <c r="J67" s="176" t="str">
        <f>IF(Scenic!$B69=1,1,"")</f>
        <v/>
      </c>
      <c r="K67" s="496"/>
    </row>
    <row r="68" spans="1:11" ht="15.75" customHeight="1" x14ac:dyDescent="0.25">
      <c r="A68" s="562"/>
      <c r="B68" s="565"/>
      <c r="C68" s="254" t="str">
        <f ca="1">IF(Humorous!$B70=1,1,"")</f>
        <v/>
      </c>
      <c r="D68" s="175" t="str">
        <f ca="1">IF(Dramatic!$B70=1,1,"")</f>
        <v/>
      </c>
      <c r="E68" s="175" t="str">
        <f ca="1">IF(Classical!$B70=1,COLUMNS(Entries!$J69:$L69)-COUNTIF(Entries!$J69:$L69,""),"")</f>
        <v/>
      </c>
      <c r="F68" s="175" t="str">
        <f ca="1">IF(Contemporary!$B70=1,COLUMNS(Entries!$O69:$Q71)-COUNTIF(Entries!$O69:$Q69,""),"")</f>
        <v/>
      </c>
      <c r="G68" s="175" t="str">
        <f ca="1">IF(Pantomime!$B70=1,COLUMNS(Entries!T69:V69)-COUNTIF(Entries!T69:V69,""),"")</f>
        <v/>
      </c>
      <c r="H68" s="175" t="str">
        <f ca="1">IF(Musical!$B70=1,COLUMNS(Entries!Y69:AB69)-COUNTIF(Entries!Y69:AB69,""),"")</f>
        <v/>
      </c>
      <c r="I68" s="175" t="str">
        <f>IF(Costume!$B70=1,1,"")</f>
        <v/>
      </c>
      <c r="J68" s="176" t="str">
        <f>IF(Scenic!$B70=1,1,"")</f>
        <v/>
      </c>
      <c r="K68" s="496"/>
    </row>
    <row r="69" spans="1:11" ht="15.75" customHeight="1" x14ac:dyDescent="0.25">
      <c r="A69" s="563"/>
      <c r="B69" s="566"/>
      <c r="C69" s="254" t="str">
        <f ca="1">IF(Humorous!$B71=1,1,"")</f>
        <v/>
      </c>
      <c r="D69" s="175" t="str">
        <f ca="1">IF(Dramatic!$B71=1,1,"")</f>
        <v/>
      </c>
      <c r="E69" s="175" t="str">
        <f ca="1">IF(Classical!$B71=1,COLUMNS(Entries!$J70:$L70)-COUNTIF(Entries!$J70:$L70,""),"")</f>
        <v/>
      </c>
      <c r="F69" s="175" t="str">
        <f ca="1">IF(Contemporary!$B71=1,COLUMNS(Entries!$O70:$Q72)-COUNTIF(Entries!$O70:$Q70,""),"")</f>
        <v/>
      </c>
      <c r="G69" s="175" t="str">
        <f ca="1">IF(Pantomime!$B71=1,COLUMNS(Entries!T70:V70)-COUNTIF(Entries!T70:V70,""),"")</f>
        <v/>
      </c>
      <c r="H69" s="175" t="str">
        <f ca="1">IF(Musical!$B71=1,COLUMNS(Entries!Y70:AB70)-COUNTIF(Entries!Y70:AB70,""),"")</f>
        <v/>
      </c>
      <c r="I69" s="175" t="str">
        <f>IF(Costume!$B71=1,1,"")</f>
        <v/>
      </c>
      <c r="J69" s="176" t="str">
        <f>IF(Scenic!$B71=1,1,"")</f>
        <v/>
      </c>
      <c r="K69" s="497"/>
    </row>
    <row r="70" spans="1:11" ht="15.75" customHeight="1" x14ac:dyDescent="0.25">
      <c r="A70" s="498" t="s">
        <v>42</v>
      </c>
      <c r="B70" s="501" t="str">
        <f>IF(Entries!B71="","",Entries!B71)</f>
        <v/>
      </c>
      <c r="C70" s="255" t="str">
        <f ca="1">IF(Humorous!$B72=1,1,"")</f>
        <v/>
      </c>
      <c r="D70" s="231" t="str">
        <f ca="1">IF(Dramatic!$B72=1,1,"")</f>
        <v/>
      </c>
      <c r="E70" s="231" t="str">
        <f ca="1">IF(Classical!$B72=1,COLUMNS(Entries!$J71:$L71)-COUNTIF(Entries!$J71:$L71,""),"")</f>
        <v/>
      </c>
      <c r="F70" s="231" t="str">
        <f ca="1">IF(Contemporary!$B72=1,COLUMNS(Entries!$O71:$Q73)-COUNTIF(Entries!$O71:$Q71,""),"")</f>
        <v/>
      </c>
      <c r="G70" s="231" t="str">
        <f ca="1">IF(Pantomime!$B72=1,COLUMNS(Entries!T71:V71)-COUNTIF(Entries!T71:V71,""),"")</f>
        <v/>
      </c>
      <c r="H70" s="231" t="str">
        <f ca="1">IF(Musical!$B72=1,COLUMNS(Entries!Y71:AB71)-COUNTIF(Entries!Y71:AB71,""),"")</f>
        <v/>
      </c>
      <c r="I70" s="231" t="str">
        <f>IF(Costume!$B72=1,1,"")</f>
        <v/>
      </c>
      <c r="J70" s="232" t="str">
        <f>IF(Scenic!$B72=1,1,"")</f>
        <v/>
      </c>
      <c r="K70" s="504" t="str">
        <f ca="1">IF(SUM(C70:J73)=0,"",SUM(C70:J73))</f>
        <v/>
      </c>
    </row>
    <row r="71" spans="1:11" ht="15.75" customHeight="1" x14ac:dyDescent="0.25">
      <c r="A71" s="499"/>
      <c r="B71" s="502"/>
      <c r="C71" s="255" t="str">
        <f ca="1">IF(Humorous!$B73=1,1,"")</f>
        <v/>
      </c>
      <c r="D71" s="231" t="str">
        <f ca="1">IF(Dramatic!$B73=1,1,"")</f>
        <v/>
      </c>
      <c r="E71" s="231" t="str">
        <f ca="1">IF(Classical!$B73=1,COLUMNS(Entries!$J72:$L72)-COUNTIF(Entries!$J72:$L72,""),"")</f>
        <v/>
      </c>
      <c r="F71" s="231" t="str">
        <f ca="1">IF(Contemporary!$B73=1,COLUMNS(Entries!$O72:$Q74)-COUNTIF(Entries!$O72:$Q72,""),"")</f>
        <v/>
      </c>
      <c r="G71" s="231" t="str">
        <f ca="1">IF(Pantomime!$B73=1,COLUMNS(Entries!T72:V72)-COUNTIF(Entries!T72:V72,""),"")</f>
        <v/>
      </c>
      <c r="H71" s="231" t="str">
        <f ca="1">IF(Musical!$B73=1,COLUMNS(Entries!Y72:AB72)-COUNTIF(Entries!Y72:AB72,""),"")</f>
        <v/>
      </c>
      <c r="I71" s="231" t="str">
        <f>IF(Costume!$B73=1,1,"")</f>
        <v/>
      </c>
      <c r="J71" s="232" t="str">
        <f>IF(Scenic!$B73=1,1,"")</f>
        <v/>
      </c>
      <c r="K71" s="505"/>
    </row>
    <row r="72" spans="1:11" ht="15.75" customHeight="1" x14ac:dyDescent="0.25">
      <c r="A72" s="499"/>
      <c r="B72" s="502"/>
      <c r="C72" s="255" t="str">
        <f ca="1">IF(Humorous!$B74=1,1,"")</f>
        <v/>
      </c>
      <c r="D72" s="231" t="str">
        <f ca="1">IF(Dramatic!$B74=1,1,"")</f>
        <v/>
      </c>
      <c r="E72" s="231" t="str">
        <f ca="1">IF(Classical!$B74=1,COLUMNS(Entries!$J73:$L73)-COUNTIF(Entries!$J73:$L73,""),"")</f>
        <v/>
      </c>
      <c r="F72" s="231" t="str">
        <f ca="1">IF(Contemporary!$B74=1,COLUMNS(Entries!$O73:$Q75)-COUNTIF(Entries!$O73:$Q73,""),"")</f>
        <v/>
      </c>
      <c r="G72" s="231" t="str">
        <f ca="1">IF(Pantomime!$B74=1,COLUMNS(Entries!T73:V73)-COUNTIF(Entries!T73:V73,""),"")</f>
        <v/>
      </c>
      <c r="H72" s="231" t="str">
        <f ca="1">IF(Musical!$B74=1,COLUMNS(Entries!Y73:AB73)-COUNTIF(Entries!Y73:AB73,""),"")</f>
        <v/>
      </c>
      <c r="I72" s="231" t="str">
        <f>IF(Costume!$B74=1,1,"")</f>
        <v/>
      </c>
      <c r="J72" s="232" t="str">
        <f>IF(Scenic!$B74=1,1,"")</f>
        <v/>
      </c>
      <c r="K72" s="505"/>
    </row>
    <row r="73" spans="1:11" ht="15.75" customHeight="1" x14ac:dyDescent="0.25">
      <c r="A73" s="500"/>
      <c r="B73" s="503"/>
      <c r="C73" s="255" t="str">
        <f ca="1">IF(Humorous!$B75=1,1,"")</f>
        <v/>
      </c>
      <c r="D73" s="231" t="str">
        <f ca="1">IF(Dramatic!$B75=1,1,"")</f>
        <v/>
      </c>
      <c r="E73" s="231" t="str">
        <f ca="1">IF(Classical!$B75=1,COLUMNS(Entries!$J74:$L74)-COUNTIF(Entries!$J74:$L74,""),"")</f>
        <v/>
      </c>
      <c r="F73" s="231" t="str">
        <f ca="1">IF(Contemporary!$B75=1,COLUMNS(Entries!$O74:$Q76)-COUNTIF(Entries!$O74:$Q74,""),"")</f>
        <v/>
      </c>
      <c r="G73" s="231" t="str">
        <f ca="1">IF(Pantomime!$B75=1,COLUMNS(Entries!T74:V74)-COUNTIF(Entries!T74:V74,""),"")</f>
        <v/>
      </c>
      <c r="H73" s="231" t="str">
        <f ca="1">IF(Musical!$B75=1,COLUMNS(Entries!Y74:AB74)-COUNTIF(Entries!Y74:AB74,""),"")</f>
        <v/>
      </c>
      <c r="I73" s="231" t="str">
        <f>IF(Costume!$B75=1,1,"")</f>
        <v/>
      </c>
      <c r="J73" s="232" t="str">
        <f>IF(Scenic!$B75=1,1,"")</f>
        <v/>
      </c>
      <c r="K73" s="506"/>
    </row>
    <row r="74" spans="1:11" ht="15.75" customHeight="1" x14ac:dyDescent="0.25">
      <c r="A74" s="507" t="s">
        <v>43</v>
      </c>
      <c r="B74" s="510" t="str">
        <f>IF(Entries!B75="","",Entries!B75)</f>
        <v/>
      </c>
      <c r="C74" s="256" t="str">
        <f ca="1">IF(Humorous!$B76=1,1,"")</f>
        <v/>
      </c>
      <c r="D74" s="233" t="str">
        <f ca="1">IF(Dramatic!$B76=1,1,"")</f>
        <v/>
      </c>
      <c r="E74" s="233" t="str">
        <f ca="1">IF(Classical!$B76=1,COLUMNS(Entries!$J75:$L75)-COUNTIF(Entries!$J75:$L75,""),"")</f>
        <v/>
      </c>
      <c r="F74" s="233" t="str">
        <f ca="1">IF(Contemporary!$B76=1,COLUMNS(Entries!$O75:$Q77)-COUNTIF(Entries!$O75:$Q75,""),"")</f>
        <v/>
      </c>
      <c r="G74" s="233" t="str">
        <f ca="1">IF(Pantomime!$B76=1,COLUMNS(Entries!T75:V75)-COUNTIF(Entries!T75:V75,""),"")</f>
        <v/>
      </c>
      <c r="H74" s="233" t="str">
        <f ca="1">IF(Musical!$B76=1,COLUMNS(Entries!Y75:AB75)-COUNTIF(Entries!Y75:AB75,""),"")</f>
        <v/>
      </c>
      <c r="I74" s="233" t="str">
        <f>IF(Costume!$B76=1,1,"")</f>
        <v/>
      </c>
      <c r="J74" s="234" t="str">
        <f>IF(Scenic!$B76=1,1,"")</f>
        <v/>
      </c>
      <c r="K74" s="513" t="str">
        <f ca="1">IF(SUM(C74:J77)=0,"",SUM(C74:J77))</f>
        <v/>
      </c>
    </row>
    <row r="75" spans="1:11" ht="15.75" customHeight="1" x14ac:dyDescent="0.25">
      <c r="A75" s="508"/>
      <c r="B75" s="511"/>
      <c r="C75" s="256" t="str">
        <f ca="1">IF(Humorous!$B77=1,1,"")</f>
        <v/>
      </c>
      <c r="D75" s="233" t="str">
        <f ca="1">IF(Dramatic!$B77=1,1,"")</f>
        <v/>
      </c>
      <c r="E75" s="233" t="str">
        <f ca="1">IF(Classical!$B77=1,COLUMNS(Entries!$J76:$L76)-COUNTIF(Entries!$J76:$L76,""),"")</f>
        <v/>
      </c>
      <c r="F75" s="233" t="str">
        <f ca="1">IF(Contemporary!$B77=1,COLUMNS(Entries!$O76:$Q78)-COUNTIF(Entries!$O76:$Q76,""),"")</f>
        <v/>
      </c>
      <c r="G75" s="233" t="str">
        <f ca="1">IF(Pantomime!$B77=1,COLUMNS(Entries!T76:V76)-COUNTIF(Entries!T76:V76,""),"")</f>
        <v/>
      </c>
      <c r="H75" s="233" t="str">
        <f ca="1">IF(Musical!$B77=1,COLUMNS(Entries!Y76:AB76)-COUNTIF(Entries!Y76:AB76,""),"")</f>
        <v/>
      </c>
      <c r="I75" s="233" t="str">
        <f>IF(Costume!$B77=1,1,"")</f>
        <v/>
      </c>
      <c r="J75" s="234" t="str">
        <f>IF(Scenic!$B77=1,1,"")</f>
        <v/>
      </c>
      <c r="K75" s="514"/>
    </row>
    <row r="76" spans="1:11" ht="15.75" customHeight="1" x14ac:dyDescent="0.25">
      <c r="A76" s="508"/>
      <c r="B76" s="511"/>
      <c r="C76" s="256" t="str">
        <f ca="1">IF(Humorous!$B78=1,1,"")</f>
        <v/>
      </c>
      <c r="D76" s="233" t="str">
        <f ca="1">IF(Dramatic!$B78=1,1,"")</f>
        <v/>
      </c>
      <c r="E76" s="233" t="str">
        <f ca="1">IF(Classical!$B78=1,COLUMNS(Entries!$J77:$L77)-COUNTIF(Entries!$J77:$L77,""),"")</f>
        <v/>
      </c>
      <c r="F76" s="233" t="str">
        <f ca="1">IF(Contemporary!$B78=1,COLUMNS(Entries!$O77:$Q79)-COUNTIF(Entries!$O77:$Q77,""),"")</f>
        <v/>
      </c>
      <c r="G76" s="233" t="str">
        <f ca="1">IF(Pantomime!$B78=1,COLUMNS(Entries!T77:V77)-COUNTIF(Entries!T77:V77,""),"")</f>
        <v/>
      </c>
      <c r="H76" s="233" t="str">
        <f ca="1">IF(Musical!$B78=1,COLUMNS(Entries!Y77:AB77)-COUNTIF(Entries!Y77:AB77,""),"")</f>
        <v/>
      </c>
      <c r="I76" s="233" t="str">
        <f>IF(Costume!$B78=1,1,"")</f>
        <v/>
      </c>
      <c r="J76" s="234" t="str">
        <f>IF(Scenic!$B78=1,1,"")</f>
        <v/>
      </c>
      <c r="K76" s="514"/>
    </row>
    <row r="77" spans="1:11" ht="15.75" customHeight="1" x14ac:dyDescent="0.25">
      <c r="A77" s="509"/>
      <c r="B77" s="512"/>
      <c r="C77" s="256" t="str">
        <f ca="1">IF(Humorous!$B79=1,1,"")</f>
        <v/>
      </c>
      <c r="D77" s="233" t="str">
        <f ca="1">IF(Dramatic!$B79=1,1,"")</f>
        <v/>
      </c>
      <c r="E77" s="233" t="str">
        <f ca="1">IF(Classical!$B79=1,COLUMNS(Entries!$J78:$L78)-COUNTIF(Entries!$J78:$L78,""),"")</f>
        <v/>
      </c>
      <c r="F77" s="233" t="str">
        <f ca="1">IF(Contemporary!$B79=1,COLUMNS(Entries!$O78:$Q80)-COUNTIF(Entries!$O78:$Q78,""),"")</f>
        <v/>
      </c>
      <c r="G77" s="233" t="str">
        <f ca="1">IF(Pantomime!$B79=1,COLUMNS(Entries!T78:V78)-COUNTIF(Entries!T78:V78,""),"")</f>
        <v/>
      </c>
      <c r="H77" s="233" t="str">
        <f ca="1">IF(Musical!$B79=1,COLUMNS(Entries!Y78:AB78)-COUNTIF(Entries!Y78:AB78,""),"")</f>
        <v/>
      </c>
      <c r="I77" s="233" t="str">
        <f>IF(Costume!$B79=1,1,"")</f>
        <v/>
      </c>
      <c r="J77" s="234" t="str">
        <f>IF(Scenic!$B79=1,1,"")</f>
        <v/>
      </c>
      <c r="K77" s="515"/>
    </row>
    <row r="78" spans="1:11" ht="15.75" customHeight="1" x14ac:dyDescent="0.25">
      <c r="A78" s="516" t="s">
        <v>44</v>
      </c>
      <c r="B78" s="519" t="str">
        <f>IF(Entries!B79="","",Entries!B79)</f>
        <v/>
      </c>
      <c r="C78" s="257" t="str">
        <f ca="1">IF(Humorous!$B80=1,1,"")</f>
        <v/>
      </c>
      <c r="D78" s="235" t="str">
        <f ca="1">IF(Dramatic!$B80=1,1,"")</f>
        <v/>
      </c>
      <c r="E78" s="235" t="str">
        <f ca="1">IF(Classical!$B80=1,COLUMNS(Entries!$J79:$L79)-COUNTIF(Entries!$J79:$L79,""),"")</f>
        <v/>
      </c>
      <c r="F78" s="235" t="str">
        <f ca="1">IF(Contemporary!$B80=1,COLUMNS(Entries!$O79:$Q81)-COUNTIF(Entries!$O79:$Q79,""),"")</f>
        <v/>
      </c>
      <c r="G78" s="235" t="str">
        <f ca="1">IF(Pantomime!$B80=1,COLUMNS(Entries!T79:V79)-COUNTIF(Entries!T79:V79,""),"")</f>
        <v/>
      </c>
      <c r="H78" s="235" t="str">
        <f ca="1">IF(Musical!$B80=1,COLUMNS(Entries!Y79:AB79)-COUNTIF(Entries!Y79:AB79,""),"")</f>
        <v/>
      </c>
      <c r="I78" s="235" t="str">
        <f>IF(Costume!$B80=1,1,"")</f>
        <v/>
      </c>
      <c r="J78" s="236" t="str">
        <f>IF(Scenic!$B80=1,1,"")</f>
        <v/>
      </c>
      <c r="K78" s="522" t="str">
        <f ca="1">IF(SUM(C78:J81)=0,"",SUM(C78:J81))</f>
        <v/>
      </c>
    </row>
    <row r="79" spans="1:11" ht="15.75" customHeight="1" x14ac:dyDescent="0.25">
      <c r="A79" s="517"/>
      <c r="B79" s="520"/>
      <c r="C79" s="257" t="str">
        <f ca="1">IF(Humorous!$B81=1,1,"")</f>
        <v/>
      </c>
      <c r="D79" s="235" t="str">
        <f ca="1">IF(Dramatic!$B81=1,1,"")</f>
        <v/>
      </c>
      <c r="E79" s="235" t="str">
        <f ca="1">IF(Classical!$B81=1,COLUMNS(Entries!$J80:$L80)-COUNTIF(Entries!$J80:$L80,""),"")</f>
        <v/>
      </c>
      <c r="F79" s="235" t="str">
        <f ca="1">IF(Contemporary!$B81=1,COLUMNS(Entries!$O80:$Q82)-COUNTIF(Entries!$O80:$Q80,""),"")</f>
        <v/>
      </c>
      <c r="G79" s="235" t="str">
        <f ca="1">IF(Pantomime!$B81=1,COLUMNS(Entries!T80:V80)-COUNTIF(Entries!T80:V80,""),"")</f>
        <v/>
      </c>
      <c r="H79" s="235" t="str">
        <f ca="1">IF(Musical!$B81=1,COLUMNS(Entries!Y80:AB80)-COUNTIF(Entries!Y80:AB80,""),"")</f>
        <v/>
      </c>
      <c r="I79" s="235" t="str">
        <f>IF(Costume!$B81=1,1,"")</f>
        <v/>
      </c>
      <c r="J79" s="236" t="str">
        <f>IF(Scenic!$B81=1,1,"")</f>
        <v/>
      </c>
      <c r="K79" s="523"/>
    </row>
    <row r="80" spans="1:11" ht="15.75" customHeight="1" x14ac:dyDescent="0.25">
      <c r="A80" s="517"/>
      <c r="B80" s="520"/>
      <c r="C80" s="257" t="str">
        <f ca="1">IF(Humorous!$B82=1,1,"")</f>
        <v/>
      </c>
      <c r="D80" s="235" t="str">
        <f ca="1">IF(Dramatic!$B82=1,1,"")</f>
        <v/>
      </c>
      <c r="E80" s="235" t="str">
        <f ca="1">IF(Classical!$B82=1,COLUMNS(Entries!$J81:$L81)-COUNTIF(Entries!$J81:$L81,""),"")</f>
        <v/>
      </c>
      <c r="F80" s="235" t="str">
        <f ca="1">IF(Contemporary!$B82=1,COLUMNS(Entries!$O81:$Q83)-COUNTIF(Entries!$O81:$Q81,""),"")</f>
        <v/>
      </c>
      <c r="G80" s="235" t="str">
        <f ca="1">IF(Pantomime!$B82=1,COLUMNS(Entries!T81:V81)-COUNTIF(Entries!T81:V81,""),"")</f>
        <v/>
      </c>
      <c r="H80" s="235" t="str">
        <f ca="1">IF(Musical!$B82=1,COLUMNS(Entries!Y81:AB81)-COUNTIF(Entries!Y81:AB81,""),"")</f>
        <v/>
      </c>
      <c r="I80" s="235" t="str">
        <f>IF(Costume!$B82=1,1,"")</f>
        <v/>
      </c>
      <c r="J80" s="236" t="str">
        <f>IF(Scenic!$B82=1,1,"")</f>
        <v/>
      </c>
      <c r="K80" s="523"/>
    </row>
    <row r="81" spans="1:11" ht="15.75" customHeight="1" x14ac:dyDescent="0.25">
      <c r="A81" s="518"/>
      <c r="B81" s="521"/>
      <c r="C81" s="257" t="str">
        <f ca="1">IF(Humorous!$B83=1,1,"")</f>
        <v/>
      </c>
      <c r="D81" s="235" t="str">
        <f ca="1">IF(Dramatic!$B83=1,1,"")</f>
        <v/>
      </c>
      <c r="E81" s="235" t="str">
        <f ca="1">IF(Classical!$B83=1,COLUMNS(Entries!$J82:$L82)-COUNTIF(Entries!$J82:$L82,""),"")</f>
        <v/>
      </c>
      <c r="F81" s="235" t="str">
        <f ca="1">IF(Contemporary!$B83=1,COLUMNS(Entries!$O82:$Q84)-COUNTIF(Entries!$O82:$Q82,""),"")</f>
        <v/>
      </c>
      <c r="G81" s="235" t="str">
        <f ca="1">IF(Pantomime!$B83=1,COLUMNS(Entries!T82:V82)-COUNTIF(Entries!T82:V82,""),"")</f>
        <v/>
      </c>
      <c r="H81" s="235" t="str">
        <f ca="1">IF(Musical!$B83=1,COLUMNS(Entries!Y82:AB82)-COUNTIF(Entries!Y82:AB82,""),"")</f>
        <v/>
      </c>
      <c r="I81" s="235" t="str">
        <f>IF(Costume!$B83=1,1,"")</f>
        <v/>
      </c>
      <c r="J81" s="236" t="str">
        <f>IF(Scenic!$B83=1,1,"")</f>
        <v/>
      </c>
      <c r="K81" s="524"/>
    </row>
    <row r="82" spans="1:11" ht="15.75" customHeight="1" x14ac:dyDescent="0.25">
      <c r="A82" s="525" t="s">
        <v>45</v>
      </c>
      <c r="B82" s="528" t="str">
        <f>IF(Entries!B83="","",Entries!B83)</f>
        <v/>
      </c>
      <c r="C82" s="258" t="str">
        <f ca="1">IF(Humorous!$B84=1,1,"")</f>
        <v/>
      </c>
      <c r="D82" s="237" t="str">
        <f ca="1">IF(Dramatic!$B84=1,1,"")</f>
        <v/>
      </c>
      <c r="E82" s="237" t="str">
        <f ca="1">IF(Classical!$B84=1,COLUMNS(Entries!$J83:$L83)-COUNTIF(Entries!$J83:$L83,""),"")</f>
        <v/>
      </c>
      <c r="F82" s="237" t="str">
        <f ca="1">IF(Contemporary!$B84=1,COLUMNS(Entries!$O83:$Q85)-COUNTIF(Entries!$O83:$Q83,""),"")</f>
        <v/>
      </c>
      <c r="G82" s="237" t="str">
        <f ca="1">IF(Pantomime!$B84=1,COLUMNS(Entries!T83:V83)-COUNTIF(Entries!T83:V83,""),"")</f>
        <v/>
      </c>
      <c r="H82" s="237" t="str">
        <f ca="1">IF(Musical!$B84=1,COLUMNS(Entries!Y83:AB83)-COUNTIF(Entries!Y83:AB83,""),"")</f>
        <v/>
      </c>
      <c r="I82" s="237" t="str">
        <f>IF(Costume!$B84=1,1,"")</f>
        <v/>
      </c>
      <c r="J82" s="238" t="str">
        <f>IF(Scenic!$B84=1,1,"")</f>
        <v/>
      </c>
      <c r="K82" s="531" t="str">
        <f ca="1">IF(SUM(C82:J85)=0,"",SUM(C82:J85))</f>
        <v/>
      </c>
    </row>
    <row r="83" spans="1:11" ht="15.75" customHeight="1" x14ac:dyDescent="0.25">
      <c r="A83" s="526"/>
      <c r="B83" s="529"/>
      <c r="C83" s="258" t="str">
        <f ca="1">IF(Humorous!$B85=1,1,"")</f>
        <v/>
      </c>
      <c r="D83" s="237" t="str">
        <f ca="1">IF(Dramatic!$B85=1,1,"")</f>
        <v/>
      </c>
      <c r="E83" s="237" t="str">
        <f ca="1">IF(Classical!$B85=1,COLUMNS(Entries!$J84:$L84)-COUNTIF(Entries!$J84:$L84,""),"")</f>
        <v/>
      </c>
      <c r="F83" s="237" t="str">
        <f ca="1">IF(Contemporary!$B85=1,COLUMNS(Entries!$O84:$Q86)-COUNTIF(Entries!$O84:$Q84,""),"")</f>
        <v/>
      </c>
      <c r="G83" s="237" t="str">
        <f ca="1">IF(Pantomime!$B85=1,COLUMNS(Entries!T84:V84)-COUNTIF(Entries!T84:V84,""),"")</f>
        <v/>
      </c>
      <c r="H83" s="237" t="str">
        <f ca="1">IF(Musical!$B85=1,COLUMNS(Entries!Y84:AB84)-COUNTIF(Entries!Y84:AB84,""),"")</f>
        <v/>
      </c>
      <c r="I83" s="237" t="str">
        <f>IF(Costume!$B85=1,1,"")</f>
        <v/>
      </c>
      <c r="J83" s="238" t="str">
        <f>IF(Scenic!$B85=1,1,"")</f>
        <v/>
      </c>
      <c r="K83" s="532"/>
    </row>
    <row r="84" spans="1:11" ht="15.75" customHeight="1" x14ac:dyDescent="0.25">
      <c r="A84" s="526"/>
      <c r="B84" s="529"/>
      <c r="C84" s="258" t="str">
        <f ca="1">IF(Humorous!$B86=1,1,"")</f>
        <v/>
      </c>
      <c r="D84" s="237" t="str">
        <f ca="1">IF(Dramatic!$B86=1,1,"")</f>
        <v/>
      </c>
      <c r="E84" s="237" t="str">
        <f ca="1">IF(Classical!$B86=1,COLUMNS(Entries!$J85:$L85)-COUNTIF(Entries!$J85:$L85,""),"")</f>
        <v/>
      </c>
      <c r="F84" s="237" t="str">
        <f ca="1">IF(Contemporary!$B86=1,COLUMNS(Entries!$O85:$Q87)-COUNTIF(Entries!$O85:$Q85,""),"")</f>
        <v/>
      </c>
      <c r="G84" s="237" t="str">
        <f ca="1">IF(Pantomime!$B86=1,COLUMNS(Entries!T85:V85)-COUNTIF(Entries!T85:V85,""),"")</f>
        <v/>
      </c>
      <c r="H84" s="237" t="str">
        <f ca="1">IF(Musical!$B86=1,COLUMNS(Entries!Y85:AB85)-COUNTIF(Entries!Y85:AB85,""),"")</f>
        <v/>
      </c>
      <c r="I84" s="237" t="str">
        <f>IF(Costume!$B86=1,1,"")</f>
        <v/>
      </c>
      <c r="J84" s="238" t="str">
        <f>IF(Scenic!$B86=1,1,"")</f>
        <v/>
      </c>
      <c r="K84" s="532"/>
    </row>
    <row r="85" spans="1:11" ht="15.75" customHeight="1" x14ac:dyDescent="0.25">
      <c r="A85" s="527"/>
      <c r="B85" s="530"/>
      <c r="C85" s="258" t="str">
        <f ca="1">IF(Humorous!$B87=1,1,"")</f>
        <v/>
      </c>
      <c r="D85" s="237" t="str">
        <f ca="1">IF(Dramatic!$B87=1,1,"")</f>
        <v/>
      </c>
      <c r="E85" s="237" t="str">
        <f ca="1">IF(Classical!$B87=1,COLUMNS(Entries!$J86:$L86)-COUNTIF(Entries!$J86:$L86,""),"")</f>
        <v/>
      </c>
      <c r="F85" s="237" t="str">
        <f ca="1">IF(Contemporary!$B87=1,COLUMNS(Entries!$O86:$Q88)-COUNTIF(Entries!$O86:$Q86,""),"")</f>
        <v/>
      </c>
      <c r="G85" s="237" t="str">
        <f ca="1">IF(Pantomime!$B87=1,COLUMNS(Entries!T86:V86)-COUNTIF(Entries!T86:V86,""),"")</f>
        <v/>
      </c>
      <c r="H85" s="237" t="str">
        <f ca="1">IF(Musical!$B87=1,COLUMNS(Entries!Y86:AB86)-COUNTIF(Entries!Y86:AB86,""),"")</f>
        <v/>
      </c>
      <c r="I85" s="237" t="str">
        <f>IF(Costume!$B87=1,1,"")</f>
        <v/>
      </c>
      <c r="J85" s="238" t="str">
        <f>IF(Scenic!$B87=1,1,"")</f>
        <v/>
      </c>
      <c r="K85" s="533"/>
    </row>
    <row r="86" spans="1:11" ht="15.75" customHeight="1" x14ac:dyDescent="0.25">
      <c r="A86" s="534" t="s">
        <v>46</v>
      </c>
      <c r="B86" s="537" t="str">
        <f>IF(Entries!B87="","",Entries!B87)</f>
        <v/>
      </c>
      <c r="C86" s="259" t="str">
        <f ca="1">IF(Humorous!$B88=1,1,"")</f>
        <v/>
      </c>
      <c r="D86" s="239" t="str">
        <f ca="1">IF(Dramatic!$B88=1,1,"")</f>
        <v/>
      </c>
      <c r="E86" s="239" t="str">
        <f ca="1">IF(Classical!$B88=1,COLUMNS(Entries!$J87:$L87)-COUNTIF(Entries!$J87:$L87,""),"")</f>
        <v/>
      </c>
      <c r="F86" s="239" t="str">
        <f ca="1">IF(Contemporary!$B88=1,COLUMNS(Entries!$O87:$Q89)-COUNTIF(Entries!$O87:$Q87,""),"")</f>
        <v/>
      </c>
      <c r="G86" s="239" t="str">
        <f ca="1">IF(Pantomime!$B88=1,COLUMNS(Entries!T87:V87)-COUNTIF(Entries!T87:V87,""),"")</f>
        <v/>
      </c>
      <c r="H86" s="239" t="str">
        <f ca="1">IF(Musical!$B88=1,COLUMNS(Entries!Y87:AB87)-COUNTIF(Entries!Y87:AB87,""),"")</f>
        <v/>
      </c>
      <c r="I86" s="239" t="str">
        <f>IF(Costume!$B88=1,1,"")</f>
        <v/>
      </c>
      <c r="J86" s="240" t="str">
        <f>IF(Scenic!$B88=1,1,"")</f>
        <v/>
      </c>
      <c r="K86" s="540" t="str">
        <f ca="1">IF(SUM(C86:J89)=0,"",SUM(C86:J89))</f>
        <v/>
      </c>
    </row>
    <row r="87" spans="1:11" ht="15.75" customHeight="1" x14ac:dyDescent="0.25">
      <c r="A87" s="535"/>
      <c r="B87" s="538"/>
      <c r="C87" s="259" t="str">
        <f ca="1">IF(Humorous!$B89=1,1,"")</f>
        <v/>
      </c>
      <c r="D87" s="239" t="str">
        <f ca="1">IF(Dramatic!$B89=1,1,"")</f>
        <v/>
      </c>
      <c r="E87" s="239" t="str">
        <f ca="1">IF(Classical!$B89=1,COLUMNS(Entries!$J88:$L88)-COUNTIF(Entries!$J88:$L88,""),"")</f>
        <v/>
      </c>
      <c r="F87" s="239" t="str">
        <f ca="1">IF(Contemporary!$B89=1,COLUMNS(Entries!$O88:$Q90)-COUNTIF(Entries!$O88:$Q88,""),"")</f>
        <v/>
      </c>
      <c r="G87" s="239" t="str">
        <f ca="1">IF(Pantomime!$B89=1,COLUMNS(Entries!T88:V88)-COUNTIF(Entries!T88:V88,""),"")</f>
        <v/>
      </c>
      <c r="H87" s="239" t="str">
        <f ca="1">IF(Musical!$B89=1,COLUMNS(Entries!Y88:AB88)-COUNTIF(Entries!Y88:AB88,""),"")</f>
        <v/>
      </c>
      <c r="I87" s="239" t="str">
        <f>IF(Costume!$B89=1,1,"")</f>
        <v/>
      </c>
      <c r="J87" s="240" t="str">
        <f>IF(Scenic!$B89=1,1,"")</f>
        <v/>
      </c>
      <c r="K87" s="541"/>
    </row>
    <row r="88" spans="1:11" ht="15.75" customHeight="1" x14ac:dyDescent="0.25">
      <c r="A88" s="535"/>
      <c r="B88" s="538"/>
      <c r="C88" s="259" t="str">
        <f ca="1">IF(Humorous!$B90=1,1,"")</f>
        <v/>
      </c>
      <c r="D88" s="239" t="str">
        <f ca="1">IF(Dramatic!$B90=1,1,"")</f>
        <v/>
      </c>
      <c r="E88" s="239" t="str">
        <f ca="1">IF(Classical!$B90=1,COLUMNS(Entries!$J89:$L89)-COUNTIF(Entries!$J89:$L89,""),"")</f>
        <v/>
      </c>
      <c r="F88" s="239" t="str">
        <f ca="1">IF(Contemporary!$B90=1,COLUMNS(Entries!$O89:$Q91)-COUNTIF(Entries!$O89:$Q89,""),"")</f>
        <v/>
      </c>
      <c r="G88" s="239" t="str">
        <f ca="1">IF(Pantomime!$B90=1,COLUMNS(Entries!T89:V89)-COUNTIF(Entries!T89:V89,""),"")</f>
        <v/>
      </c>
      <c r="H88" s="239" t="str">
        <f ca="1">IF(Musical!$B90=1,COLUMNS(Entries!Y89:AB89)-COUNTIF(Entries!Y89:AB89,""),"")</f>
        <v/>
      </c>
      <c r="I88" s="239" t="str">
        <f>IF(Costume!$B90=1,1,"")</f>
        <v/>
      </c>
      <c r="J88" s="240" t="str">
        <f>IF(Scenic!$B90=1,1,"")</f>
        <v/>
      </c>
      <c r="K88" s="541"/>
    </row>
    <row r="89" spans="1:11" ht="15.75" customHeight="1" x14ac:dyDescent="0.25">
      <c r="A89" s="536"/>
      <c r="B89" s="539"/>
      <c r="C89" s="264" t="str">
        <f ca="1">IF(Humorous!$B91=1,1,"")</f>
        <v/>
      </c>
      <c r="D89" s="239" t="str">
        <f ca="1">IF(Dramatic!$B91=1,1,"")</f>
        <v/>
      </c>
      <c r="E89" s="239" t="str">
        <f ca="1">IF(Classical!$B91=1,COLUMNS(Entries!$J90:$L90)-COUNTIF(Entries!$J90:$L90,""),"")</f>
        <v/>
      </c>
      <c r="F89" s="239" t="str">
        <f ca="1">IF(Contemporary!$B91=1,COLUMNS(Entries!$O90:$Q92)-COUNTIF(Entries!$O90:$Q90,""),"")</f>
        <v/>
      </c>
      <c r="G89" s="239" t="str">
        <f ca="1">IF(Pantomime!$B91=1,COLUMNS(Entries!T90:V90)-COUNTIF(Entries!T90:V90,""),"")</f>
        <v/>
      </c>
      <c r="H89" s="239" t="str">
        <f ca="1">IF(Musical!$B91=1,COLUMNS(Entries!Y90:AB90)-COUNTIF(Entries!Y90:AB90,""),"")</f>
        <v/>
      </c>
      <c r="I89" s="239" t="str">
        <f>IF(Costume!$B91=1,1,"")</f>
        <v/>
      </c>
      <c r="J89" s="240" t="str">
        <f>IF(Scenic!$B91=1,1,"")</f>
        <v/>
      </c>
      <c r="K89" s="542"/>
    </row>
    <row r="90" spans="1:11" ht="15.75" customHeight="1" x14ac:dyDescent="0.25">
      <c r="A90" s="543" t="s">
        <v>47</v>
      </c>
      <c r="B90" s="568" t="str">
        <f>IF(Entries!B91="","",Entries!B91)</f>
        <v/>
      </c>
      <c r="C90" s="265" t="str">
        <f ca="1">IF(Humorous!$B92=1,1,"")</f>
        <v/>
      </c>
      <c r="D90" s="241" t="str">
        <f ca="1">IF(Dramatic!$B92=1,1,"")</f>
        <v/>
      </c>
      <c r="E90" s="241" t="str">
        <f ca="1">IF(Classical!$B92=1,COLUMNS(Entries!$J91:$L91)-COUNTIF(Entries!$J91:$L91,""),"")</f>
        <v/>
      </c>
      <c r="F90" s="241" t="str">
        <f ca="1">IF(Contemporary!$B92=1,COLUMNS(Entries!$O91:$Q93)-COUNTIF(Entries!$O91:$Q91,""),"")</f>
        <v/>
      </c>
      <c r="G90" s="241" t="str">
        <f ca="1">IF(Pantomime!$B92=1,COLUMNS(Entries!T91:V91)-COUNTIF(Entries!T91:V91,""),"")</f>
        <v/>
      </c>
      <c r="H90" s="241" t="str">
        <f ca="1">IF(Musical!$B92=1,COLUMNS(Entries!Y91:AB91)-COUNTIF(Entries!Y91:AB91,""),"")</f>
        <v/>
      </c>
      <c r="I90" s="241" t="str">
        <f>IF(Costume!$B92=1,1,"")</f>
        <v/>
      </c>
      <c r="J90" s="242" t="str">
        <f>IF(Scenic!$B92=1,1,"")</f>
        <v/>
      </c>
      <c r="K90" s="549" t="str">
        <f ca="1">IF(SUM(C90:J93)=0,"",SUM(C90:J93))</f>
        <v/>
      </c>
    </row>
    <row r="91" spans="1:11" ht="15.75" customHeight="1" x14ac:dyDescent="0.25">
      <c r="A91" s="544"/>
      <c r="B91" s="569"/>
      <c r="C91" s="260" t="str">
        <f ca="1">IF(Humorous!$B93=1,1,"")</f>
        <v/>
      </c>
      <c r="D91" s="241" t="str">
        <f ca="1">IF(Dramatic!$B93=1,1,"")</f>
        <v/>
      </c>
      <c r="E91" s="241" t="str">
        <f ca="1">IF(Classical!$B93=1,COLUMNS(Entries!$J92:$L92)-COUNTIF(Entries!$J92:$L92,""),"")</f>
        <v/>
      </c>
      <c r="F91" s="241" t="str">
        <f ca="1">IF(Contemporary!$B93=1,COLUMNS(Entries!$O92:$Q94)-COUNTIF(Entries!$O92:$Q92,""),"")</f>
        <v/>
      </c>
      <c r="G91" s="241" t="str">
        <f ca="1">IF(Pantomime!$B93=1,COLUMNS(Entries!T92:V92)-COUNTIF(Entries!T92:V92,""),"")</f>
        <v/>
      </c>
      <c r="H91" s="241" t="str">
        <f ca="1">IF(Musical!$B93=1,COLUMNS(Entries!Y92:AB92)-COUNTIF(Entries!Y92:AB92,""),"")</f>
        <v/>
      </c>
      <c r="I91" s="241" t="str">
        <f>IF(Costume!$B93=1,1,"")</f>
        <v/>
      </c>
      <c r="J91" s="242" t="str">
        <f>IF(Scenic!$B93=1,1,"")</f>
        <v/>
      </c>
      <c r="K91" s="550"/>
    </row>
    <row r="92" spans="1:11" ht="15.75" customHeight="1" x14ac:dyDescent="0.25">
      <c r="A92" s="544"/>
      <c r="B92" s="569"/>
      <c r="C92" s="260" t="str">
        <f ca="1">IF(Humorous!$B94=1,1,"")</f>
        <v/>
      </c>
      <c r="D92" s="241" t="str">
        <f ca="1">IF(Dramatic!$B94=1,1,"")</f>
        <v/>
      </c>
      <c r="E92" s="241" t="str">
        <f ca="1">IF(Classical!$B94=1,COLUMNS(Entries!$J93:$L93)-COUNTIF(Entries!$J93:$L93,""),"")</f>
        <v/>
      </c>
      <c r="F92" s="241" t="str">
        <f ca="1">IF(Contemporary!$B94=1,COLUMNS(Entries!$O93:$Q95)-COUNTIF(Entries!$O93:$Q93,""),"")</f>
        <v/>
      </c>
      <c r="G92" s="241" t="str">
        <f ca="1">IF(Pantomime!$B94=1,COLUMNS(Entries!T93:V93)-COUNTIF(Entries!T93:V93,""),"")</f>
        <v/>
      </c>
      <c r="H92" s="241" t="str">
        <f ca="1">IF(Musical!$B94=1,COLUMNS(Entries!Y93:AB93)-COUNTIF(Entries!Y93:AB93,""),"")</f>
        <v/>
      </c>
      <c r="I92" s="241" t="str">
        <f>IF(Costume!$B94=1,1,"")</f>
        <v/>
      </c>
      <c r="J92" s="242" t="str">
        <f>IF(Scenic!$B94=1,1,"")</f>
        <v/>
      </c>
      <c r="K92" s="550"/>
    </row>
    <row r="93" spans="1:11" ht="15.75" customHeight="1" x14ac:dyDescent="0.25">
      <c r="A93" s="545"/>
      <c r="B93" s="570"/>
      <c r="C93" s="265" t="str">
        <f ca="1">IF(Humorous!$B95=1,1,"")</f>
        <v/>
      </c>
      <c r="D93" s="241" t="str">
        <f ca="1">IF(Dramatic!$B95=1,1,"")</f>
        <v/>
      </c>
      <c r="E93" s="241" t="str">
        <f ca="1">IF(Classical!$B95=1,COLUMNS(Entries!$J94:$L94)-COUNTIF(Entries!$J94:$L94,""),"")</f>
        <v/>
      </c>
      <c r="F93" s="241" t="str">
        <f ca="1">IF(Contemporary!$B95=1,COLUMNS(Entries!$O94:$Q96)-COUNTIF(Entries!$O94:$Q94,""),"")</f>
        <v/>
      </c>
      <c r="G93" s="241" t="str">
        <f ca="1">IF(Pantomime!$B95=1,COLUMNS(Entries!T94:V94)-COUNTIF(Entries!T94:V94,""),"")</f>
        <v/>
      </c>
      <c r="H93" s="241" t="str">
        <f ca="1">IF(Musical!$B95=1,COLUMNS(Entries!Y94:AB94)-COUNTIF(Entries!Y94:AB94,""),"")</f>
        <v/>
      </c>
      <c r="I93" s="241" t="str">
        <f>IF(Costume!$B95=1,1,"")</f>
        <v/>
      </c>
      <c r="J93" s="242" t="str">
        <f>IF(Scenic!$B95=1,1,"")</f>
        <v/>
      </c>
      <c r="K93" s="551"/>
    </row>
    <row r="94" spans="1:11" ht="15.75" customHeight="1" x14ac:dyDescent="0.25">
      <c r="A94" s="552" t="s">
        <v>48</v>
      </c>
      <c r="B94" s="571" t="str">
        <f>IF(Entries!B95="","",Entries!B95)</f>
        <v/>
      </c>
      <c r="C94" s="261" t="str">
        <f ca="1">IF(Humorous!$B96=1,1,"")</f>
        <v/>
      </c>
      <c r="D94" s="243" t="str">
        <f ca="1">IF(Dramatic!$B96=1,1,"")</f>
        <v/>
      </c>
      <c r="E94" s="243" t="str">
        <f ca="1">IF(Classical!$B96=1,COLUMNS(Entries!$J95:$L95)-COUNTIF(Entries!$J95:$L95,""),"")</f>
        <v/>
      </c>
      <c r="F94" s="243" t="str">
        <f ca="1">IF(Contemporary!$B96=1,COLUMNS(Entries!$O95:$Q97)-COUNTIF(Entries!$O95:$Q95,""),"")</f>
        <v/>
      </c>
      <c r="G94" s="243" t="str">
        <f ca="1">IF(Pantomime!$B96=1,COLUMNS(Entries!T95:V95)-COUNTIF(Entries!T95:V95,""),"")</f>
        <v/>
      </c>
      <c r="H94" s="243" t="str">
        <f ca="1">IF(Musical!$B96=1,COLUMNS(Entries!Y95:AB95)-COUNTIF(Entries!Y95:AB95,""),"")</f>
        <v/>
      </c>
      <c r="I94" s="243" t="str">
        <f>IF(Costume!$B96=1,1,"")</f>
        <v/>
      </c>
      <c r="J94" s="244" t="str">
        <f>IF(Scenic!$B96=1,1,"")</f>
        <v/>
      </c>
      <c r="K94" s="558" t="str">
        <f ca="1">IF(SUM(C94:J97)=0,"",SUM(C94:J97))</f>
        <v/>
      </c>
    </row>
    <row r="95" spans="1:11" ht="15.75" customHeight="1" x14ac:dyDescent="0.25">
      <c r="A95" s="553"/>
      <c r="B95" s="572"/>
      <c r="C95" s="261" t="str">
        <f ca="1">IF(Humorous!$B97=1,1,"")</f>
        <v/>
      </c>
      <c r="D95" s="243" t="str">
        <f ca="1">IF(Dramatic!$B97=1,1,"")</f>
        <v/>
      </c>
      <c r="E95" s="243" t="str">
        <f ca="1">IF(Classical!$B97=1,COLUMNS(Entries!$J96:$L96)-COUNTIF(Entries!$J96:$L96,""),"")</f>
        <v/>
      </c>
      <c r="F95" s="243" t="str">
        <f ca="1">IF(Contemporary!$B97=1,COLUMNS(Entries!$O96:$Q98)-COUNTIF(Entries!$O96:$Q96,""),"")</f>
        <v/>
      </c>
      <c r="G95" s="243" t="str">
        <f ca="1">IF(Pantomime!$B97=1,COLUMNS(Entries!T96:V96)-COUNTIF(Entries!T96:V96,""),"")</f>
        <v/>
      </c>
      <c r="H95" s="243" t="str">
        <f ca="1">IF(Musical!$B97=1,COLUMNS(Entries!Y96:AB96)-COUNTIF(Entries!Y96:AB96,""),"")</f>
        <v/>
      </c>
      <c r="I95" s="243" t="str">
        <f>IF(Costume!$B97=1,1,"")</f>
        <v/>
      </c>
      <c r="J95" s="244" t="str">
        <f>IF(Scenic!$B97=1,1,"")</f>
        <v/>
      </c>
      <c r="K95" s="559"/>
    </row>
    <row r="96" spans="1:11" ht="15.75" customHeight="1" x14ac:dyDescent="0.25">
      <c r="A96" s="553"/>
      <c r="B96" s="572"/>
      <c r="C96" s="261" t="str">
        <f ca="1">IF(Humorous!$B98=1,1,"")</f>
        <v/>
      </c>
      <c r="D96" s="243" t="str">
        <f ca="1">IF(Dramatic!$B98=1,1,"")</f>
        <v/>
      </c>
      <c r="E96" s="243" t="str">
        <f ca="1">IF(Classical!$B98=1,COLUMNS(Entries!$J97:$L97)-COUNTIF(Entries!$J97:$L97,""),"")</f>
        <v/>
      </c>
      <c r="F96" s="243" t="str">
        <f ca="1">IF(Contemporary!$B98=1,COLUMNS(Entries!$O97:$Q99)-COUNTIF(Entries!$O97:$Q97,""),"")</f>
        <v/>
      </c>
      <c r="G96" s="243" t="str">
        <f ca="1">IF(Pantomime!$B98=1,COLUMNS(Entries!T97:V97)-COUNTIF(Entries!T97:V97,""),"")</f>
        <v/>
      </c>
      <c r="H96" s="243" t="str">
        <f ca="1">IF(Musical!$B98=1,COLUMNS(Entries!Y97:AB97)-COUNTIF(Entries!Y97:AB97,""),"")</f>
        <v/>
      </c>
      <c r="I96" s="243" t="str">
        <f>IF(Costume!$B98=1,1,"")</f>
        <v/>
      </c>
      <c r="J96" s="244" t="str">
        <f>IF(Scenic!$B98=1,1,"")</f>
        <v/>
      </c>
      <c r="K96" s="559"/>
    </row>
    <row r="97" spans="1:11" ht="15.75" customHeight="1" x14ac:dyDescent="0.25">
      <c r="A97" s="554"/>
      <c r="B97" s="573"/>
      <c r="C97" s="261" t="str">
        <f ca="1">IF(Humorous!$B99=1,1,"")</f>
        <v/>
      </c>
      <c r="D97" s="243" t="str">
        <f ca="1">IF(Dramatic!$B99=1,1,"")</f>
        <v/>
      </c>
      <c r="E97" s="243" t="str">
        <f ca="1">IF(Classical!$B99=1,COLUMNS(Entries!$J98:$L98)-COUNTIF(Entries!$J98:$L98,""),"")</f>
        <v/>
      </c>
      <c r="F97" s="243" t="str">
        <f ca="1">IF(Contemporary!$B99=1,COLUMNS(Entries!$O98:$Q100)-COUNTIF(Entries!$O98:$Q98,""),"")</f>
        <v/>
      </c>
      <c r="G97" s="243" t="str">
        <f ca="1">IF(Pantomime!$B99=1,COLUMNS(Entries!T98:V98)-COUNTIF(Entries!T98:V98,""),"")</f>
        <v/>
      </c>
      <c r="H97" s="243" t="str">
        <f ca="1">IF(Musical!$B99=1,COLUMNS(Entries!Y98:AB98)-COUNTIF(Entries!Y98:AB98,""),"")</f>
        <v/>
      </c>
      <c r="I97" s="243" t="str">
        <f>IF(Costume!$B99=1,1,"")</f>
        <v/>
      </c>
      <c r="J97" s="244" t="str">
        <f>IF(Scenic!$B99=1,1,"")</f>
        <v/>
      </c>
      <c r="K97" s="560"/>
    </row>
    <row r="98" spans="1:11" ht="15.75" customHeight="1" x14ac:dyDescent="0.25">
      <c r="A98" s="561" t="s">
        <v>49</v>
      </c>
      <c r="B98" s="564" t="str">
        <f>IF(Entries!B99="","",Entries!B99)</f>
        <v/>
      </c>
      <c r="C98" s="254" t="str">
        <f ca="1">IF(Humorous!$B100=1,1,"")</f>
        <v/>
      </c>
      <c r="D98" s="175" t="str">
        <f ca="1">IF(Dramatic!$B100=1,1,"")</f>
        <v/>
      </c>
      <c r="E98" s="175" t="str">
        <f ca="1">IF(Classical!$B100=1,COLUMNS(Entries!$J99:$L99)-COUNTIF(Entries!$J99:$L99,""),"")</f>
        <v/>
      </c>
      <c r="F98" s="175" t="str">
        <f ca="1">IF(Contemporary!$B100=1,COLUMNS(Entries!$O99:$Q101)-COUNTIF(Entries!$O99:$Q99,""),"")</f>
        <v/>
      </c>
      <c r="G98" s="175" t="str">
        <f ca="1">IF(Pantomime!$B100=1,COLUMNS(Entries!T99:V99)-COUNTIF(Entries!T99:V99,""),"")</f>
        <v/>
      </c>
      <c r="H98" s="175" t="str">
        <f ca="1">IF(Musical!$B100=1,COLUMNS(Entries!Y99:AB99)-COUNTIF(Entries!Y99:AB99,""),"")</f>
        <v/>
      </c>
      <c r="I98" s="175" t="str">
        <f>IF(Costume!$B100=1,1,"")</f>
        <v/>
      </c>
      <c r="J98" s="176" t="str">
        <f>IF(Scenic!$B100=1,1,"")</f>
        <v/>
      </c>
      <c r="K98" s="567" t="str">
        <f ca="1">IF(SUM(C98:J101)=0,"",SUM(C98:J101))</f>
        <v/>
      </c>
    </row>
    <row r="99" spans="1:11" ht="15.75" customHeight="1" x14ac:dyDescent="0.25">
      <c r="A99" s="562"/>
      <c r="B99" s="565"/>
      <c r="C99" s="254" t="str">
        <f ca="1">IF(Humorous!$B101=1,1,"")</f>
        <v/>
      </c>
      <c r="D99" s="175" t="str">
        <f ca="1">IF(Dramatic!$B101=1,1,"")</f>
        <v/>
      </c>
      <c r="E99" s="175" t="str">
        <f ca="1">IF(Classical!$B101=1,COLUMNS(Entries!$J100:$L100)-COUNTIF(Entries!$J100:$L100,""),"")</f>
        <v/>
      </c>
      <c r="F99" s="175" t="str">
        <f ca="1">IF(Contemporary!$B101=1,COLUMNS(Entries!$O100:$Q102)-COUNTIF(Entries!$O100:$Q100,""),"")</f>
        <v/>
      </c>
      <c r="G99" s="175" t="str">
        <f ca="1">IF(Pantomime!$B101=1,COLUMNS(Entries!T100:V100)-COUNTIF(Entries!T100:V100,""),"")</f>
        <v/>
      </c>
      <c r="H99" s="175" t="str">
        <f ca="1">IF(Musical!$B101=1,COLUMNS(Entries!Y100:AB100)-COUNTIF(Entries!Y100:AB100,""),"")</f>
        <v/>
      </c>
      <c r="I99" s="175" t="str">
        <f>IF(Costume!$B101=1,1,"")</f>
        <v/>
      </c>
      <c r="J99" s="176" t="str">
        <f>IF(Scenic!$B101=1,1,"")</f>
        <v/>
      </c>
      <c r="K99" s="496"/>
    </row>
    <row r="100" spans="1:11" ht="15.75" customHeight="1" x14ac:dyDescent="0.25">
      <c r="A100" s="562"/>
      <c r="B100" s="565"/>
      <c r="C100" s="254" t="str">
        <f ca="1">IF(Humorous!$B102=1,1,"")</f>
        <v/>
      </c>
      <c r="D100" s="175" t="str">
        <f ca="1">IF(Dramatic!$B102=1,1,"")</f>
        <v/>
      </c>
      <c r="E100" s="175" t="str">
        <f ca="1">IF(Classical!$B102=1,COLUMNS(Entries!$J101:$L101)-COUNTIF(Entries!$J101:$L101,""),"")</f>
        <v/>
      </c>
      <c r="F100" s="175" t="str">
        <f ca="1">IF(Contemporary!$B102=1,COLUMNS(Entries!$O101:$Q103)-COUNTIF(Entries!$O101:$Q101,""),"")</f>
        <v/>
      </c>
      <c r="G100" s="175" t="str">
        <f ca="1">IF(Pantomime!$B102=1,COLUMNS(Entries!T101:V101)-COUNTIF(Entries!T101:V101,""),"")</f>
        <v/>
      </c>
      <c r="H100" s="175" t="str">
        <f ca="1">IF(Musical!$B102=1,COLUMNS(Entries!Y101:AB101)-COUNTIF(Entries!Y101:AB101,""),"")</f>
        <v/>
      </c>
      <c r="I100" s="175" t="str">
        <f>IF(Costume!$B102=1,1,"")</f>
        <v/>
      </c>
      <c r="J100" s="176" t="str">
        <f>IF(Scenic!$B102=1,1,"")</f>
        <v/>
      </c>
      <c r="K100" s="496"/>
    </row>
    <row r="101" spans="1:11" ht="15.75" customHeight="1" x14ac:dyDescent="0.25">
      <c r="A101" s="563"/>
      <c r="B101" s="566"/>
      <c r="C101" s="254" t="str">
        <f ca="1">IF(Humorous!$B103=1,1,"")</f>
        <v/>
      </c>
      <c r="D101" s="175" t="str">
        <f ca="1">IF(Dramatic!$B103=1,1,"")</f>
        <v/>
      </c>
      <c r="E101" s="175" t="str">
        <f ca="1">IF(Classical!$B103=1,COLUMNS(Entries!$J102:$L102)-COUNTIF(Entries!$J102:$L102,""),"")</f>
        <v/>
      </c>
      <c r="F101" s="175" t="str">
        <f ca="1">IF(Contemporary!$B103=1,COLUMNS(Entries!$O102:$Q104)-COUNTIF(Entries!$O102:$Q102,""),"")</f>
        <v/>
      </c>
      <c r="G101" s="175" t="str">
        <f ca="1">IF(Pantomime!$B103=1,COLUMNS(Entries!T102:V102)-COUNTIF(Entries!T102:V102,""),"")</f>
        <v/>
      </c>
      <c r="H101" s="175" t="str">
        <f ca="1">IF(Musical!$B103=1,COLUMNS(Entries!Y102:AB102)-COUNTIF(Entries!Y102:AB102,""),"")</f>
        <v/>
      </c>
      <c r="I101" s="175" t="str">
        <f>IF(Costume!$B103=1,1,"")</f>
        <v/>
      </c>
      <c r="J101" s="176" t="str">
        <f>IF(Scenic!$B103=1,1,"")</f>
        <v/>
      </c>
      <c r="K101" s="497"/>
    </row>
    <row r="102" spans="1:11" ht="15.75" customHeight="1" x14ac:dyDescent="0.25">
      <c r="A102" s="498" t="s">
        <v>50</v>
      </c>
      <c r="B102" s="501" t="str">
        <f>IF(Entries!B103="","",Entries!B103)</f>
        <v/>
      </c>
      <c r="C102" s="255" t="str">
        <f ca="1">IF(Humorous!$B104=1,1,"")</f>
        <v/>
      </c>
      <c r="D102" s="231" t="str">
        <f ca="1">IF(Dramatic!$B104=1,1,"")</f>
        <v/>
      </c>
      <c r="E102" s="231" t="str">
        <f ca="1">IF(Classical!$B104=1,COLUMNS(Entries!$J103:$L103)-COUNTIF(Entries!$J103:$L103,""),"")</f>
        <v/>
      </c>
      <c r="F102" s="231" t="str">
        <f ca="1">IF(Contemporary!$B104=1,COLUMNS(Entries!$O103:$Q105)-COUNTIF(Entries!$O103:$Q103,""),"")</f>
        <v/>
      </c>
      <c r="G102" s="231" t="str">
        <f ca="1">IF(Pantomime!$B104=1,COLUMNS(Entries!T103:V103)-COUNTIF(Entries!T103:V103,""),"")</f>
        <v/>
      </c>
      <c r="H102" s="231" t="str">
        <f ca="1">IF(Musical!$B104=1,COLUMNS(Entries!Y103:AB103)-COUNTIF(Entries!Y103:AB103,""),"")</f>
        <v/>
      </c>
      <c r="I102" s="231" t="str">
        <f>IF(Costume!$B104=1,1,"")</f>
        <v/>
      </c>
      <c r="J102" s="232" t="str">
        <f>IF(Scenic!$B104=1,1,"")</f>
        <v/>
      </c>
      <c r="K102" s="504" t="str">
        <f ca="1">IF(SUM(C102:J105)=0,"",SUM(C102:J105))</f>
        <v/>
      </c>
    </row>
    <row r="103" spans="1:11" ht="15.75" customHeight="1" x14ac:dyDescent="0.25">
      <c r="A103" s="499"/>
      <c r="B103" s="502"/>
      <c r="C103" s="255" t="str">
        <f ca="1">IF(Humorous!$B105=1,1,"")</f>
        <v/>
      </c>
      <c r="D103" s="231" t="str">
        <f ca="1">IF(Dramatic!$B105=1,1,"")</f>
        <v/>
      </c>
      <c r="E103" s="231" t="str">
        <f ca="1">IF(Classical!$B105=1,COLUMNS(Entries!$J104:$L104)-COUNTIF(Entries!$J104:$L104,""),"")</f>
        <v/>
      </c>
      <c r="F103" s="231" t="str">
        <f ca="1">IF(Contemporary!$B105=1,COLUMNS(Entries!$O104:$Q106)-COUNTIF(Entries!$O104:$Q104,""),"")</f>
        <v/>
      </c>
      <c r="G103" s="231" t="str">
        <f ca="1">IF(Pantomime!$B105=1,COLUMNS(Entries!T104:V104)-COUNTIF(Entries!T104:V104,""),"")</f>
        <v/>
      </c>
      <c r="H103" s="231" t="str">
        <f ca="1">IF(Musical!$B105=1,COLUMNS(Entries!Y104:AB104)-COUNTIF(Entries!Y104:AB104,""),"")</f>
        <v/>
      </c>
      <c r="I103" s="231" t="str">
        <f>IF(Costume!$B105=1,1,"")</f>
        <v/>
      </c>
      <c r="J103" s="232" t="str">
        <f>IF(Scenic!$B105=1,1,"")</f>
        <v/>
      </c>
      <c r="K103" s="505"/>
    </row>
    <row r="104" spans="1:11" ht="15.75" customHeight="1" x14ac:dyDescent="0.25">
      <c r="A104" s="499"/>
      <c r="B104" s="502"/>
      <c r="C104" s="255" t="str">
        <f ca="1">IF(Humorous!$B106=1,1,"")</f>
        <v/>
      </c>
      <c r="D104" s="231" t="str">
        <f ca="1">IF(Dramatic!$B106=1,1,"")</f>
        <v/>
      </c>
      <c r="E104" s="231" t="str">
        <f ca="1">IF(Classical!$B106=1,COLUMNS(Entries!$J105:$L105)-COUNTIF(Entries!$J105:$L105,""),"")</f>
        <v/>
      </c>
      <c r="F104" s="231" t="str">
        <f ca="1">IF(Contemporary!$B106=1,COLUMNS(Entries!$O105:$Q107)-COUNTIF(Entries!$O105:$Q105,""),"")</f>
        <v/>
      </c>
      <c r="G104" s="231" t="str">
        <f ca="1">IF(Pantomime!$B106=1,COLUMNS(Entries!T105:V105)-COUNTIF(Entries!T105:V105,""),"")</f>
        <v/>
      </c>
      <c r="H104" s="231" t="str">
        <f ca="1">IF(Musical!$B106=1,COLUMNS(Entries!Y105:AB105)-COUNTIF(Entries!Y105:AB105,""),"")</f>
        <v/>
      </c>
      <c r="I104" s="231" t="str">
        <f>IF(Costume!$B106=1,1,"")</f>
        <v/>
      </c>
      <c r="J104" s="232" t="str">
        <f>IF(Scenic!$B106=1,1,"")</f>
        <v/>
      </c>
      <c r="K104" s="505"/>
    </row>
    <row r="105" spans="1:11" ht="15.75" customHeight="1" x14ac:dyDescent="0.25">
      <c r="A105" s="500"/>
      <c r="B105" s="503"/>
      <c r="C105" s="255" t="str">
        <f ca="1">IF(Humorous!$B107=1,1,"")</f>
        <v/>
      </c>
      <c r="D105" s="231" t="str">
        <f ca="1">IF(Dramatic!$B107=1,1,"")</f>
        <v/>
      </c>
      <c r="E105" s="231" t="str">
        <f ca="1">IF(Classical!$B107=1,COLUMNS(Entries!$J106:$L106)-COUNTIF(Entries!$J106:$L106,""),"")</f>
        <v/>
      </c>
      <c r="F105" s="231" t="str">
        <f ca="1">IF(Contemporary!$B107=1,COLUMNS(Entries!$O106:$Q108)-COUNTIF(Entries!$O106:$Q106,""),"")</f>
        <v/>
      </c>
      <c r="G105" s="231" t="str">
        <f ca="1">IF(Pantomime!$B107=1,COLUMNS(Entries!T106:V106)-COUNTIF(Entries!T106:V106,""),"")</f>
        <v/>
      </c>
      <c r="H105" s="231" t="str">
        <f ca="1">IF(Musical!$B107=1,COLUMNS(Entries!Y106:AB106)-COUNTIF(Entries!Y106:AB106,""),"")</f>
        <v/>
      </c>
      <c r="I105" s="231" t="str">
        <f>IF(Costume!$B107=1,1,"")</f>
        <v/>
      </c>
      <c r="J105" s="232" t="str">
        <f>IF(Scenic!$B107=1,1,"")</f>
        <v/>
      </c>
      <c r="K105" s="506"/>
    </row>
    <row r="106" spans="1:11" ht="15.75" customHeight="1" x14ac:dyDescent="0.25">
      <c r="A106" s="507" t="s">
        <v>51</v>
      </c>
      <c r="B106" s="510" t="str">
        <f>IF(Entries!B107="","",Entries!B107)</f>
        <v/>
      </c>
      <c r="C106" s="256" t="str">
        <f ca="1">IF(Humorous!$B108=1,1,"")</f>
        <v/>
      </c>
      <c r="D106" s="233" t="str">
        <f ca="1">IF(Dramatic!$B108=1,1,"")</f>
        <v/>
      </c>
      <c r="E106" s="233" t="str">
        <f ca="1">IF(Classical!$B108=1,COLUMNS(Entries!$J107:$L107)-COUNTIF(Entries!$J107:$L107,""),"")</f>
        <v/>
      </c>
      <c r="F106" s="233" t="str">
        <f ca="1">IF(Contemporary!$B108=1,COLUMNS(Entries!$O107:$Q109)-COUNTIF(Entries!$O107:$Q107,""),"")</f>
        <v/>
      </c>
      <c r="G106" s="233" t="str">
        <f ca="1">IF(Pantomime!$B108=1,COLUMNS(Entries!T107:V107)-COUNTIF(Entries!T107:V107,""),"")</f>
        <v/>
      </c>
      <c r="H106" s="233" t="str">
        <f ca="1">IF(Musical!$B108=1,COLUMNS(Entries!Y107:AB107)-COUNTIF(Entries!Y107:AB107,""),"")</f>
        <v/>
      </c>
      <c r="I106" s="233" t="str">
        <f>IF(Costume!$B108=1,1,"")</f>
        <v/>
      </c>
      <c r="J106" s="234" t="str">
        <f>IF(Scenic!$B108=1,1,"")</f>
        <v/>
      </c>
      <c r="K106" s="513" t="str">
        <f ca="1">IF(SUM(C106:J109)=0,"",SUM(C106:J109))</f>
        <v/>
      </c>
    </row>
    <row r="107" spans="1:11" ht="15.75" customHeight="1" x14ac:dyDescent="0.25">
      <c r="A107" s="508"/>
      <c r="B107" s="511"/>
      <c r="C107" s="256" t="str">
        <f ca="1">IF(Humorous!$B109=1,1,"")</f>
        <v/>
      </c>
      <c r="D107" s="233" t="str">
        <f ca="1">IF(Dramatic!$B109=1,1,"")</f>
        <v/>
      </c>
      <c r="E107" s="233" t="str">
        <f ca="1">IF(Classical!$B109=1,COLUMNS(Entries!$J108:$L108)-COUNTIF(Entries!$J108:$L108,""),"")</f>
        <v/>
      </c>
      <c r="F107" s="233" t="str">
        <f ca="1">IF(Contemporary!$B109=1,COLUMNS(Entries!$O108:$Q110)-COUNTIF(Entries!$O108:$Q108,""),"")</f>
        <v/>
      </c>
      <c r="G107" s="233" t="str">
        <f ca="1">IF(Pantomime!$B109=1,COLUMNS(Entries!T108:V108)-COUNTIF(Entries!T108:V108,""),"")</f>
        <v/>
      </c>
      <c r="H107" s="233" t="str">
        <f ca="1">IF(Musical!$B109=1,COLUMNS(Entries!Y108:AB108)-COUNTIF(Entries!Y108:AB108,""),"")</f>
        <v/>
      </c>
      <c r="I107" s="233" t="str">
        <f>IF(Costume!$B109=1,1,"")</f>
        <v/>
      </c>
      <c r="J107" s="234" t="str">
        <f>IF(Scenic!$B109=1,1,"")</f>
        <v/>
      </c>
      <c r="K107" s="514"/>
    </row>
    <row r="108" spans="1:11" ht="15.75" customHeight="1" x14ac:dyDescent="0.25">
      <c r="A108" s="508"/>
      <c r="B108" s="511"/>
      <c r="C108" s="256" t="str">
        <f ca="1">IF(Humorous!$B110=1,1,"")</f>
        <v/>
      </c>
      <c r="D108" s="233" t="str">
        <f ca="1">IF(Dramatic!$B110=1,1,"")</f>
        <v/>
      </c>
      <c r="E108" s="233" t="str">
        <f ca="1">IF(Classical!$B110=1,COLUMNS(Entries!$J109:$L109)-COUNTIF(Entries!$J109:$L109,""),"")</f>
        <v/>
      </c>
      <c r="F108" s="233" t="str">
        <f ca="1">IF(Contemporary!$B110=1,COLUMNS(Entries!$O109:$Q111)-COUNTIF(Entries!$O109:$Q109,""),"")</f>
        <v/>
      </c>
      <c r="G108" s="233" t="str">
        <f ca="1">IF(Pantomime!$B110=1,COLUMNS(Entries!T109:V109)-COUNTIF(Entries!T109:V109,""),"")</f>
        <v/>
      </c>
      <c r="H108" s="233" t="str">
        <f ca="1">IF(Musical!$B110=1,COLUMNS(Entries!Y109:AB109)-COUNTIF(Entries!Y109:AB109,""),"")</f>
        <v/>
      </c>
      <c r="I108" s="233" t="str">
        <f>IF(Costume!$B110=1,1,"")</f>
        <v/>
      </c>
      <c r="J108" s="234" t="str">
        <f>IF(Scenic!$B110=1,1,"")</f>
        <v/>
      </c>
      <c r="K108" s="514"/>
    </row>
    <row r="109" spans="1:11" ht="15.75" customHeight="1" x14ac:dyDescent="0.25">
      <c r="A109" s="509"/>
      <c r="B109" s="512"/>
      <c r="C109" s="256" t="str">
        <f ca="1">IF(Humorous!$B111=1,1,"")</f>
        <v/>
      </c>
      <c r="D109" s="233" t="str">
        <f ca="1">IF(Dramatic!$B111=1,1,"")</f>
        <v/>
      </c>
      <c r="E109" s="233" t="str">
        <f ca="1">IF(Classical!$B111=1,COLUMNS(Entries!$J110:$L110)-COUNTIF(Entries!$J110:$L110,""),"")</f>
        <v/>
      </c>
      <c r="F109" s="233" t="str">
        <f ca="1">IF(Contemporary!$B111=1,COLUMNS(Entries!$O110:$Q112)-COUNTIF(Entries!$O110:$Q110,""),"")</f>
        <v/>
      </c>
      <c r="G109" s="233" t="str">
        <f ca="1">IF(Pantomime!$B111=1,COLUMNS(Entries!T110:V110)-COUNTIF(Entries!T110:V110,""),"")</f>
        <v/>
      </c>
      <c r="H109" s="233" t="str">
        <f ca="1">IF(Musical!$B111=1,COLUMNS(Entries!Y110:AB110)-COUNTIF(Entries!Y110:AB110,""),"")</f>
        <v/>
      </c>
      <c r="I109" s="233" t="str">
        <f>IF(Costume!$B111=1,1,"")</f>
        <v/>
      </c>
      <c r="J109" s="234" t="str">
        <f>IF(Scenic!$B111=1,1,"")</f>
        <v/>
      </c>
      <c r="K109" s="515"/>
    </row>
    <row r="110" spans="1:11" ht="15.75" customHeight="1" x14ac:dyDescent="0.25">
      <c r="A110" s="516" t="s">
        <v>52</v>
      </c>
      <c r="B110" s="519" t="str">
        <f>IF(Entries!B111="","",Entries!B111)</f>
        <v/>
      </c>
      <c r="C110" s="257" t="str">
        <f ca="1">IF(Humorous!$B112=1,1,"")</f>
        <v/>
      </c>
      <c r="D110" s="235" t="str">
        <f ca="1">IF(Dramatic!$B112=1,1,"")</f>
        <v/>
      </c>
      <c r="E110" s="235" t="str">
        <f ca="1">IF(Classical!$B112=1,COLUMNS(Entries!$J111:$L111)-COUNTIF(Entries!$J111:$L111,""),"")</f>
        <v/>
      </c>
      <c r="F110" s="235" t="str">
        <f ca="1">IF(Contemporary!$B112=1,COLUMNS(Entries!$O111:$Q113)-COUNTIF(Entries!$O111:$Q111,""),"")</f>
        <v/>
      </c>
      <c r="G110" s="235" t="str">
        <f ca="1">IF(Pantomime!$B112=1,COLUMNS(Entries!T111:V111)-COUNTIF(Entries!T111:V111,""),"")</f>
        <v/>
      </c>
      <c r="H110" s="235" t="str">
        <f ca="1">IF(Musical!$B112=1,COLUMNS(Entries!Y111:AB111)-COUNTIF(Entries!Y111:AB111,""),"")</f>
        <v/>
      </c>
      <c r="I110" s="235" t="str">
        <f>IF(Costume!$B112=1,1,"")</f>
        <v/>
      </c>
      <c r="J110" s="236" t="str">
        <f>IF(Scenic!$B112=1,1,"")</f>
        <v/>
      </c>
      <c r="K110" s="522" t="str">
        <f ca="1">IF(SUM(C110:J113)=0,"",SUM(C110:J113))</f>
        <v/>
      </c>
    </row>
    <row r="111" spans="1:11" ht="15.75" customHeight="1" x14ac:dyDescent="0.25">
      <c r="A111" s="517"/>
      <c r="B111" s="520"/>
      <c r="C111" s="257" t="str">
        <f ca="1">IF(Humorous!$B113=1,1,"")</f>
        <v/>
      </c>
      <c r="D111" s="235" t="str">
        <f ca="1">IF(Dramatic!$B113=1,1,"")</f>
        <v/>
      </c>
      <c r="E111" s="235" t="str">
        <f ca="1">IF(Classical!$B113=1,COLUMNS(Entries!$J112:$L112)-COUNTIF(Entries!$J112:$L112,""),"")</f>
        <v/>
      </c>
      <c r="F111" s="235" t="str">
        <f ca="1">IF(Contemporary!$B113=1,COLUMNS(Entries!$O112:$Q114)-COUNTIF(Entries!$O112:$Q112,""),"")</f>
        <v/>
      </c>
      <c r="G111" s="235" t="str">
        <f ca="1">IF(Pantomime!$B113=1,COLUMNS(Entries!T112:V112)-COUNTIF(Entries!T112:V112,""),"")</f>
        <v/>
      </c>
      <c r="H111" s="235" t="str">
        <f ca="1">IF(Musical!$B113=1,COLUMNS(Entries!Y112:AB112)-COUNTIF(Entries!Y112:AB112,""),"")</f>
        <v/>
      </c>
      <c r="I111" s="235" t="str">
        <f>IF(Costume!$B113=1,1,"")</f>
        <v/>
      </c>
      <c r="J111" s="236" t="str">
        <f>IF(Scenic!$B113=1,1,"")</f>
        <v/>
      </c>
      <c r="K111" s="523"/>
    </row>
    <row r="112" spans="1:11" ht="15.75" customHeight="1" x14ac:dyDescent="0.25">
      <c r="A112" s="517"/>
      <c r="B112" s="520"/>
      <c r="C112" s="257" t="str">
        <f ca="1">IF(Humorous!$B114=1,1,"")</f>
        <v/>
      </c>
      <c r="D112" s="235" t="str">
        <f ca="1">IF(Dramatic!$B114=1,1,"")</f>
        <v/>
      </c>
      <c r="E112" s="235" t="str">
        <f ca="1">IF(Classical!$B114=1,COLUMNS(Entries!$J113:$L113)-COUNTIF(Entries!$J113:$L113,""),"")</f>
        <v/>
      </c>
      <c r="F112" s="235" t="str">
        <f ca="1">IF(Contemporary!$B114=1,COLUMNS(Entries!$O113:$Q115)-COUNTIF(Entries!$O113:$Q113,""),"")</f>
        <v/>
      </c>
      <c r="G112" s="235" t="str">
        <f ca="1">IF(Pantomime!$B114=1,COLUMNS(Entries!T113:V113)-COUNTIF(Entries!T113:V113,""),"")</f>
        <v/>
      </c>
      <c r="H112" s="235" t="str">
        <f ca="1">IF(Musical!$B114=1,COLUMNS(Entries!Y113:AB113)-COUNTIF(Entries!Y113:AB113,""),"")</f>
        <v/>
      </c>
      <c r="I112" s="235" t="str">
        <f>IF(Costume!$B114=1,1,"")</f>
        <v/>
      </c>
      <c r="J112" s="236" t="str">
        <f>IF(Scenic!$B114=1,1,"")</f>
        <v/>
      </c>
      <c r="K112" s="523"/>
    </row>
    <row r="113" spans="1:11" ht="15.75" customHeight="1" x14ac:dyDescent="0.25">
      <c r="A113" s="518"/>
      <c r="B113" s="521"/>
      <c r="C113" s="257" t="str">
        <f ca="1">IF(Humorous!$B115=1,1,"")</f>
        <v/>
      </c>
      <c r="D113" s="235" t="str">
        <f ca="1">IF(Dramatic!$B115=1,1,"")</f>
        <v/>
      </c>
      <c r="E113" s="235" t="str">
        <f ca="1">IF(Classical!$B115=1,COLUMNS(Entries!$J114:$L114)-COUNTIF(Entries!$J114:$L114,""),"")</f>
        <v/>
      </c>
      <c r="F113" s="235" t="str">
        <f ca="1">IF(Contemporary!$B115=1,COLUMNS(Entries!$O114:$Q116)-COUNTIF(Entries!$O114:$Q114,""),"")</f>
        <v/>
      </c>
      <c r="G113" s="235" t="str">
        <f ca="1">IF(Pantomime!$B115=1,COLUMNS(Entries!T114:V114)-COUNTIF(Entries!T114:V114,""),"")</f>
        <v/>
      </c>
      <c r="H113" s="235" t="str">
        <f ca="1">IF(Musical!$B115=1,COLUMNS(Entries!Y114:AB114)-COUNTIF(Entries!Y114:AB114,""),"")</f>
        <v/>
      </c>
      <c r="I113" s="235" t="str">
        <f>IF(Costume!$B115=1,1,"")</f>
        <v/>
      </c>
      <c r="J113" s="236" t="str">
        <f>IF(Scenic!$B115=1,1,"")</f>
        <v/>
      </c>
      <c r="K113" s="524"/>
    </row>
    <row r="114" spans="1:11" ht="15.75" customHeight="1" x14ac:dyDescent="0.25">
      <c r="A114" s="525" t="s">
        <v>53</v>
      </c>
      <c r="B114" s="528" t="str">
        <f>IF(Entries!B115="","",Entries!B115)</f>
        <v/>
      </c>
      <c r="C114" s="258" t="str">
        <f ca="1">IF(Humorous!$B116=1,1,"")</f>
        <v/>
      </c>
      <c r="D114" s="237" t="str">
        <f ca="1">IF(Dramatic!$B116=1,1,"")</f>
        <v/>
      </c>
      <c r="E114" s="237" t="str">
        <f ca="1">IF(Classical!$B116=1,COLUMNS(Entries!$J115:$L115)-COUNTIF(Entries!$J115:$L115,""),"")</f>
        <v/>
      </c>
      <c r="F114" s="237" t="str">
        <f ca="1">IF(Contemporary!$B116=1,COLUMNS(Entries!$O115:$Q117)-COUNTIF(Entries!$O115:$Q115,""),"")</f>
        <v/>
      </c>
      <c r="G114" s="237" t="str">
        <f ca="1">IF(Pantomime!$B116=1,COLUMNS(Entries!T115:V115)-COUNTIF(Entries!T115:V115,""),"")</f>
        <v/>
      </c>
      <c r="H114" s="237" t="str">
        <f ca="1">IF(Musical!$B116=1,COLUMNS(Entries!Y115:AB115)-COUNTIF(Entries!Y115:AB115,""),"")</f>
        <v/>
      </c>
      <c r="I114" s="237" t="str">
        <f>IF(Costume!$B116=1,1,"")</f>
        <v/>
      </c>
      <c r="J114" s="238" t="str">
        <f>IF(Scenic!$B116=1,1,"")</f>
        <v/>
      </c>
      <c r="K114" s="531" t="str">
        <f ca="1">IF(SUM(C114:J117)=0,"",SUM(C114:J117))</f>
        <v/>
      </c>
    </row>
    <row r="115" spans="1:11" ht="15.75" customHeight="1" x14ac:dyDescent="0.25">
      <c r="A115" s="526"/>
      <c r="B115" s="529"/>
      <c r="C115" s="258" t="str">
        <f ca="1">IF(Humorous!$B117=1,1,"")</f>
        <v/>
      </c>
      <c r="D115" s="237" t="str">
        <f ca="1">IF(Dramatic!$B117=1,1,"")</f>
        <v/>
      </c>
      <c r="E115" s="237" t="str">
        <f ca="1">IF(Classical!$B117=1,COLUMNS(Entries!$J116:$L116)-COUNTIF(Entries!$J116:$L116,""),"")</f>
        <v/>
      </c>
      <c r="F115" s="237" t="str">
        <f ca="1">IF(Contemporary!$B117=1,COLUMNS(Entries!$O116:$Q118)-COUNTIF(Entries!$O116:$Q116,""),"")</f>
        <v/>
      </c>
      <c r="G115" s="237" t="str">
        <f ca="1">IF(Pantomime!$B117=1,COLUMNS(Entries!T116:V116)-COUNTIF(Entries!T116:V116,""),"")</f>
        <v/>
      </c>
      <c r="H115" s="237" t="str">
        <f ca="1">IF(Musical!$B117=1,COLUMNS(Entries!Y116:AB116)-COUNTIF(Entries!Y116:AB116,""),"")</f>
        <v/>
      </c>
      <c r="I115" s="237" t="str">
        <f>IF(Costume!$B117=1,1,"")</f>
        <v/>
      </c>
      <c r="J115" s="238" t="str">
        <f>IF(Scenic!$B117=1,1,"")</f>
        <v/>
      </c>
      <c r="K115" s="532"/>
    </row>
    <row r="116" spans="1:11" ht="15.75" customHeight="1" x14ac:dyDescent="0.25">
      <c r="A116" s="526"/>
      <c r="B116" s="529"/>
      <c r="C116" s="258" t="str">
        <f ca="1">IF(Humorous!$B118=1,1,"")</f>
        <v/>
      </c>
      <c r="D116" s="237" t="str">
        <f ca="1">IF(Dramatic!$B118=1,1,"")</f>
        <v/>
      </c>
      <c r="E116" s="237" t="str">
        <f ca="1">IF(Classical!$B118=1,COLUMNS(Entries!$J117:$L117)-COUNTIF(Entries!$J117:$L117,""),"")</f>
        <v/>
      </c>
      <c r="F116" s="237" t="str">
        <f ca="1">IF(Contemporary!$B118=1,COLUMNS(Entries!$O117:$Q119)-COUNTIF(Entries!$O117:$Q117,""),"")</f>
        <v/>
      </c>
      <c r="G116" s="237" t="str">
        <f ca="1">IF(Pantomime!$B118=1,COLUMNS(Entries!T117:V117)-COUNTIF(Entries!T117:V117,""),"")</f>
        <v/>
      </c>
      <c r="H116" s="237" t="str">
        <f ca="1">IF(Musical!$B118=1,COLUMNS(Entries!Y117:AB117)-COUNTIF(Entries!Y117:AB117,""),"")</f>
        <v/>
      </c>
      <c r="I116" s="237" t="str">
        <f>IF(Costume!$B118=1,1,"")</f>
        <v/>
      </c>
      <c r="J116" s="238" t="str">
        <f>IF(Scenic!$B118=1,1,"")</f>
        <v/>
      </c>
      <c r="K116" s="532"/>
    </row>
    <row r="117" spans="1:11" ht="15.75" customHeight="1" x14ac:dyDescent="0.25">
      <c r="A117" s="527"/>
      <c r="B117" s="530"/>
      <c r="C117" s="258" t="str">
        <f ca="1">IF(Humorous!$B119=1,1,"")</f>
        <v/>
      </c>
      <c r="D117" s="237" t="str">
        <f ca="1">IF(Dramatic!$B119=1,1,"")</f>
        <v/>
      </c>
      <c r="E117" s="237" t="str">
        <f ca="1">IF(Classical!$B119=1,COLUMNS(Entries!$J118:$L118)-COUNTIF(Entries!$J118:$L118,""),"")</f>
        <v/>
      </c>
      <c r="F117" s="237" t="str">
        <f ca="1">IF(Contemporary!$B119=1,COLUMNS(Entries!$O118:$Q120)-COUNTIF(Entries!$O118:$Q118,""),"")</f>
        <v/>
      </c>
      <c r="G117" s="237" t="str">
        <f ca="1">IF(Pantomime!$B119=1,COLUMNS(Entries!T118:V118)-COUNTIF(Entries!T118:V118,""),"")</f>
        <v/>
      </c>
      <c r="H117" s="237" t="str">
        <f ca="1">IF(Musical!$B119=1,COLUMNS(Entries!Y118:AB118)-COUNTIF(Entries!Y118:AB118,""),"")</f>
        <v/>
      </c>
      <c r="I117" s="237" t="str">
        <f>IF(Costume!$B119=1,1,"")</f>
        <v/>
      </c>
      <c r="J117" s="238" t="str">
        <f>IF(Scenic!$B119=1,1,"")</f>
        <v/>
      </c>
      <c r="K117" s="533"/>
    </row>
    <row r="118" spans="1:11" ht="15.75" customHeight="1" x14ac:dyDescent="0.25">
      <c r="A118" s="534" t="s">
        <v>54</v>
      </c>
      <c r="B118" s="537" t="str">
        <f>IF(Entries!B119="","",Entries!B119)</f>
        <v/>
      </c>
      <c r="C118" s="259" t="str">
        <f ca="1">IF(Humorous!$B120=1,1,"")</f>
        <v/>
      </c>
      <c r="D118" s="239" t="str">
        <f ca="1">IF(Dramatic!$B120=1,1,"")</f>
        <v/>
      </c>
      <c r="E118" s="239" t="str">
        <f ca="1">IF(Classical!$B120=1,COLUMNS(Entries!$J119:$L119)-COUNTIF(Entries!$J119:$L119,""),"")</f>
        <v/>
      </c>
      <c r="F118" s="239" t="str">
        <f ca="1">IF(Contemporary!$B120=1,COLUMNS(Entries!$O119:$Q121)-COUNTIF(Entries!$O119:$Q119,""),"")</f>
        <v/>
      </c>
      <c r="G118" s="239" t="str">
        <f ca="1">IF(Pantomime!$B120=1,COLUMNS(Entries!T119:V119)-COUNTIF(Entries!T119:V119,""),"")</f>
        <v/>
      </c>
      <c r="H118" s="239" t="str">
        <f ca="1">IF(Musical!$B120=1,COLUMNS(Entries!Y119:AB119)-COUNTIF(Entries!Y119:AB119,""),"")</f>
        <v/>
      </c>
      <c r="I118" s="239" t="str">
        <f>IF(Costume!$B120=1,1,"")</f>
        <v/>
      </c>
      <c r="J118" s="240" t="str">
        <f>IF(Scenic!$B120=1,1,"")</f>
        <v/>
      </c>
      <c r="K118" s="540" t="str">
        <f ca="1">IF(SUM(C118:J121)=0,"",SUM(C118:J121))</f>
        <v/>
      </c>
    </row>
    <row r="119" spans="1:11" ht="15.75" customHeight="1" x14ac:dyDescent="0.25">
      <c r="A119" s="535"/>
      <c r="B119" s="538"/>
      <c r="C119" s="259" t="str">
        <f ca="1">IF(Humorous!$B121=1,1,"")</f>
        <v/>
      </c>
      <c r="D119" s="239" t="str">
        <f ca="1">IF(Dramatic!$B121=1,1,"")</f>
        <v/>
      </c>
      <c r="E119" s="239" t="str">
        <f ca="1">IF(Classical!$B121=1,COLUMNS(Entries!$J120:$L120)-COUNTIF(Entries!$J120:$L120,""),"")</f>
        <v/>
      </c>
      <c r="F119" s="239" t="str">
        <f ca="1">IF(Contemporary!$B121=1,COLUMNS(Entries!$O120:$Q122)-COUNTIF(Entries!$O120:$Q120,""),"")</f>
        <v/>
      </c>
      <c r="G119" s="239" t="str">
        <f ca="1">IF(Pantomime!$B121=1,COLUMNS(Entries!T120:V120)-COUNTIF(Entries!T120:V120,""),"")</f>
        <v/>
      </c>
      <c r="H119" s="239" t="str">
        <f ca="1">IF(Musical!$B121=1,COLUMNS(Entries!Y120:AB120)-COUNTIF(Entries!Y120:AB120,""),"")</f>
        <v/>
      </c>
      <c r="I119" s="239" t="str">
        <f>IF(Costume!$B121=1,1,"")</f>
        <v/>
      </c>
      <c r="J119" s="240" t="str">
        <f>IF(Scenic!$B121=1,1,"")</f>
        <v/>
      </c>
      <c r="K119" s="541"/>
    </row>
    <row r="120" spans="1:11" ht="15.75" customHeight="1" x14ac:dyDescent="0.25">
      <c r="A120" s="535"/>
      <c r="B120" s="538"/>
      <c r="C120" s="264" t="str">
        <f ca="1">IF(Humorous!$B122=1,1,"")</f>
        <v/>
      </c>
      <c r="D120" s="239" t="str">
        <f ca="1">IF(Dramatic!$B122=1,1,"")</f>
        <v/>
      </c>
      <c r="E120" s="239" t="str">
        <f ca="1">IF(Classical!$B122=1,COLUMNS(Entries!$J121:$L121)-COUNTIF(Entries!$J121:$L121,""),"")</f>
        <v/>
      </c>
      <c r="F120" s="239" t="str">
        <f ca="1">IF(Contemporary!$B122=1,COLUMNS(Entries!$O121:$Q123)-COUNTIF(Entries!$O121:$Q121,""),"")</f>
        <v/>
      </c>
      <c r="G120" s="239" t="str">
        <f ca="1">IF(Pantomime!$B122=1,COLUMNS(Entries!T121:V121)-COUNTIF(Entries!T121:V121,""),"")</f>
        <v/>
      </c>
      <c r="H120" s="239" t="str">
        <f ca="1">IF(Musical!$B122=1,COLUMNS(Entries!Y121:AB121)-COUNTIF(Entries!Y121:AB121,""),"")</f>
        <v/>
      </c>
      <c r="I120" s="239" t="str">
        <f>IF(Costume!$B122=1,1,"")</f>
        <v/>
      </c>
      <c r="J120" s="240" t="str">
        <f>IF(Scenic!$B122=1,1,"")</f>
        <v/>
      </c>
      <c r="K120" s="541"/>
    </row>
    <row r="121" spans="1:11" ht="15.75" customHeight="1" x14ac:dyDescent="0.25">
      <c r="A121" s="536"/>
      <c r="B121" s="539"/>
      <c r="C121" s="259" t="str">
        <f ca="1">IF(Humorous!$B123=1,1,"")</f>
        <v/>
      </c>
      <c r="D121" s="239" t="str">
        <f ca="1">IF(Dramatic!$B123=1,1,"")</f>
        <v/>
      </c>
      <c r="E121" s="239" t="str">
        <f ca="1">IF(Classical!$B123=1,COLUMNS(Entries!$J122:$L122)-COUNTIF(Entries!$J122:$L122,""),"")</f>
        <v/>
      </c>
      <c r="F121" s="239" t="str">
        <f ca="1">IF(Contemporary!$B123=1,COLUMNS(Entries!$O122:$Q124)-COUNTIF(Entries!$O122:$Q122,""),"")</f>
        <v/>
      </c>
      <c r="G121" s="239" t="str">
        <f ca="1">IF(Pantomime!$B123=1,COLUMNS(Entries!T122:V122)-COUNTIF(Entries!T122:V122,""),"")</f>
        <v/>
      </c>
      <c r="H121" s="239" t="str">
        <f ca="1">IF(Musical!$B123=1,COLUMNS(Entries!Y122:AB122)-COUNTIF(Entries!Y122:AB122,""),"")</f>
        <v/>
      </c>
      <c r="I121" s="239" t="str">
        <f>IF(Costume!$B123=1,1,"")</f>
        <v/>
      </c>
      <c r="J121" s="240" t="str">
        <f>IF(Scenic!$B123=1,1,"")</f>
        <v/>
      </c>
      <c r="K121" s="542"/>
    </row>
    <row r="122" spans="1:11" ht="15.75" customHeight="1" x14ac:dyDescent="0.25">
      <c r="A122" s="543" t="s">
        <v>55</v>
      </c>
      <c r="B122" s="546" t="str">
        <f>IF(Entries!B123="","",Entries!B123)</f>
        <v/>
      </c>
      <c r="C122" s="260" t="str">
        <f ca="1">IF(Humorous!$B124=1,1,"")</f>
        <v/>
      </c>
      <c r="D122" s="241" t="str">
        <f ca="1">IF(Dramatic!$B124=1,1,"")</f>
        <v/>
      </c>
      <c r="E122" s="241" t="str">
        <f ca="1">IF(Classical!$B124=1,COLUMNS(Entries!$J123:$L123)-COUNTIF(Entries!$J123:$L123,""),"")</f>
        <v/>
      </c>
      <c r="F122" s="241" t="str">
        <f ca="1">IF(Contemporary!$B124=1,COLUMNS(Entries!$O123:$Q125)-COUNTIF(Entries!$O123:$Q123,""),"")</f>
        <v/>
      </c>
      <c r="G122" s="241" t="str">
        <f ca="1">IF(Pantomime!$B124=1,COLUMNS(Entries!T123:V123)-COUNTIF(Entries!T123:V123,""),"")</f>
        <v/>
      </c>
      <c r="H122" s="241" t="str">
        <f ca="1">IF(Musical!$B124=1,COLUMNS(Entries!Y123:AB123)-COUNTIF(Entries!Y123:AB123,""),"")</f>
        <v/>
      </c>
      <c r="I122" s="241" t="str">
        <f>IF(Costume!$B124=1,1,"")</f>
        <v/>
      </c>
      <c r="J122" s="242" t="str">
        <f>IF(Scenic!$B124=1,1,"")</f>
        <v/>
      </c>
      <c r="K122" s="549" t="str">
        <f ca="1">IF(SUM(C122:J125)=0,"",SUM(C122:J125))</f>
        <v/>
      </c>
    </row>
    <row r="123" spans="1:11" ht="15.75" customHeight="1" x14ac:dyDescent="0.25">
      <c r="A123" s="544"/>
      <c r="B123" s="547"/>
      <c r="C123" s="260" t="str">
        <f ca="1">IF(Humorous!$B125=1,1,"")</f>
        <v/>
      </c>
      <c r="D123" s="241" t="str">
        <f ca="1">IF(Dramatic!$B125=1,1,"")</f>
        <v/>
      </c>
      <c r="E123" s="241" t="str">
        <f ca="1">IF(Classical!$B125=1,COLUMNS(Entries!$J124:$L124)-COUNTIF(Entries!$J124:$L124,""),"")</f>
        <v/>
      </c>
      <c r="F123" s="241" t="str">
        <f ca="1">IF(Contemporary!$B125=1,COLUMNS(Entries!$O124:$Q126)-COUNTIF(Entries!$O124:$Q124,""),"")</f>
        <v/>
      </c>
      <c r="G123" s="241" t="str">
        <f ca="1">IF(Pantomime!$B125=1,COLUMNS(Entries!T124:V124)-COUNTIF(Entries!T124:V124,""),"")</f>
        <v/>
      </c>
      <c r="H123" s="241" t="str">
        <f ca="1">IF(Musical!$B125=1,COLUMNS(Entries!Y124:AB124)-COUNTIF(Entries!Y124:AB124,""),"")</f>
        <v/>
      </c>
      <c r="I123" s="241" t="str">
        <f>IF(Costume!$B125=1,1,"")</f>
        <v/>
      </c>
      <c r="J123" s="242" t="str">
        <f>IF(Scenic!$B125=1,1,"")</f>
        <v/>
      </c>
      <c r="K123" s="550"/>
    </row>
    <row r="124" spans="1:11" ht="15.75" customHeight="1" x14ac:dyDescent="0.25">
      <c r="A124" s="544"/>
      <c r="B124" s="547"/>
      <c r="C124" s="260" t="str">
        <f ca="1">IF(Humorous!$B126=1,1,"")</f>
        <v/>
      </c>
      <c r="D124" s="241" t="str">
        <f ca="1">IF(Dramatic!$B126=1,1,"")</f>
        <v/>
      </c>
      <c r="E124" s="241" t="str">
        <f ca="1">IF(Classical!$B126=1,COLUMNS(Entries!$J125:$L125)-COUNTIF(Entries!$J125:$L125,""),"")</f>
        <v/>
      </c>
      <c r="F124" s="241" t="str">
        <f ca="1">IF(Contemporary!$B126=1,COLUMNS(Entries!$O125:$Q127)-COUNTIF(Entries!$O125:$Q125,""),"")</f>
        <v/>
      </c>
      <c r="G124" s="241" t="str">
        <f ca="1">IF(Pantomime!$B126=1,COLUMNS(Entries!T125:V125)-COUNTIF(Entries!T125:V125,""),"")</f>
        <v/>
      </c>
      <c r="H124" s="241" t="str">
        <f ca="1">IF(Musical!$B126=1,COLUMNS(Entries!Y125:AB125)-COUNTIF(Entries!Y125:AB125,""),"")</f>
        <v/>
      </c>
      <c r="I124" s="241" t="str">
        <f>IF(Costume!$B126=1,1,"")</f>
        <v/>
      </c>
      <c r="J124" s="242" t="str">
        <f>IF(Scenic!$B126=1,1,"")</f>
        <v/>
      </c>
      <c r="K124" s="550"/>
    </row>
    <row r="125" spans="1:11" ht="15.75" customHeight="1" x14ac:dyDescent="0.25">
      <c r="A125" s="545"/>
      <c r="B125" s="548"/>
      <c r="C125" s="260" t="str">
        <f ca="1">IF(Humorous!$B127=1,1,"")</f>
        <v/>
      </c>
      <c r="D125" s="241" t="str">
        <f ca="1">IF(Dramatic!$B127=1,1,"")</f>
        <v/>
      </c>
      <c r="E125" s="241" t="str">
        <f ca="1">IF(Classical!$B127=1,COLUMNS(Entries!$J126:$L126)-COUNTIF(Entries!$J126:$L126,""),"")</f>
        <v/>
      </c>
      <c r="F125" s="241" t="str">
        <f ca="1">IF(Contemporary!$B127=1,COLUMNS(Entries!$O126:$Q128)-COUNTIF(Entries!$O126:$Q126,""),"")</f>
        <v/>
      </c>
      <c r="G125" s="241" t="str">
        <f ca="1">IF(Pantomime!$B127=1,COLUMNS(Entries!T126:V126)-COUNTIF(Entries!T126:V126,""),"")</f>
        <v/>
      </c>
      <c r="H125" s="241" t="str">
        <f ca="1">IF(Musical!$B127=1,COLUMNS(Entries!Y126:AB126)-COUNTIF(Entries!Y126:AB126,""),"")</f>
        <v/>
      </c>
      <c r="I125" s="241" t="str">
        <f>IF(Costume!$B127=1,1,"")</f>
        <v/>
      </c>
      <c r="J125" s="242" t="str">
        <f>IF(Scenic!$B127=1,1,"")</f>
        <v/>
      </c>
      <c r="K125" s="551"/>
    </row>
    <row r="126" spans="1:11" ht="15.75" customHeight="1" x14ac:dyDescent="0.25">
      <c r="A126" s="552" t="s">
        <v>56</v>
      </c>
      <c r="B126" s="555" t="str">
        <f>IF(Entries!B127="","",Entries!B127)</f>
        <v/>
      </c>
      <c r="C126" s="261" t="str">
        <f ca="1">IF(Humorous!$B128=1,1,"")</f>
        <v/>
      </c>
      <c r="D126" s="243" t="str">
        <f ca="1">IF(Dramatic!$B128=1,1,"")</f>
        <v/>
      </c>
      <c r="E126" s="243" t="str">
        <f ca="1">IF(Classical!$B128=1,COLUMNS(Entries!$J127:$L127)-COUNTIF(Entries!$J127:$L127,""),"")</f>
        <v/>
      </c>
      <c r="F126" s="243" t="str">
        <f ca="1">IF(Contemporary!$B128=1,COLUMNS(Entries!$O127:$Q129)-COUNTIF(Entries!$O127:$Q127,""),"")</f>
        <v/>
      </c>
      <c r="G126" s="243" t="str">
        <f ca="1">IF(Pantomime!$B128=1,COLUMNS(Entries!T127:V127)-COUNTIF(Entries!T127:V127,""),"")</f>
        <v/>
      </c>
      <c r="H126" s="243" t="str">
        <f ca="1">IF(Musical!$B128=1,COLUMNS(Entries!Y127:AB127)-COUNTIF(Entries!Y127:AB127,""),"")</f>
        <v/>
      </c>
      <c r="I126" s="243" t="str">
        <f>IF(Costume!$B128=1,1,"")</f>
        <v/>
      </c>
      <c r="J126" s="244" t="str">
        <f>IF(Scenic!$B128=1,1,"")</f>
        <v/>
      </c>
      <c r="K126" s="558" t="str">
        <f ca="1">IF(SUM(C126:J129)=0,"",SUM(C126:J129))</f>
        <v/>
      </c>
    </row>
    <row r="127" spans="1:11" ht="15.75" customHeight="1" x14ac:dyDescent="0.25">
      <c r="A127" s="553"/>
      <c r="B127" s="556"/>
      <c r="C127" s="261" t="str">
        <f ca="1">IF(Humorous!$B129=1,1,"")</f>
        <v/>
      </c>
      <c r="D127" s="243" t="str">
        <f ca="1">IF(Dramatic!$B129=1,1,"")</f>
        <v/>
      </c>
      <c r="E127" s="243" t="str">
        <f ca="1">IF(Classical!$B129=1,COLUMNS(Entries!$J128:$L128)-COUNTIF(Entries!$J128:$L128,""),"")</f>
        <v/>
      </c>
      <c r="F127" s="243" t="str">
        <f ca="1">IF(Contemporary!$B129=1,COLUMNS(Entries!$O128:$Q130)-COUNTIF(Entries!$O128:$Q128,""),"")</f>
        <v/>
      </c>
      <c r="G127" s="243" t="str">
        <f ca="1">IF(Pantomime!$B129=1,COLUMNS(Entries!T128:V128)-COUNTIF(Entries!T128:V128,""),"")</f>
        <v/>
      </c>
      <c r="H127" s="243" t="str">
        <f ca="1">IF(Musical!$B129=1,COLUMNS(Entries!Y128:AB128)-COUNTIF(Entries!Y128:AB128,""),"")</f>
        <v/>
      </c>
      <c r="I127" s="243" t="str">
        <f>IF(Costume!$B129=1,1,"")</f>
        <v/>
      </c>
      <c r="J127" s="244" t="str">
        <f>IF(Scenic!$B129=1,1,"")</f>
        <v/>
      </c>
      <c r="K127" s="559"/>
    </row>
    <row r="128" spans="1:11" ht="15.75" customHeight="1" x14ac:dyDescent="0.25">
      <c r="A128" s="553"/>
      <c r="B128" s="556"/>
      <c r="C128" s="261" t="str">
        <f ca="1">IF(Humorous!$B130=1,1,"")</f>
        <v/>
      </c>
      <c r="D128" s="243" t="str">
        <f ca="1">IF(Dramatic!$B130=1,1,"")</f>
        <v/>
      </c>
      <c r="E128" s="243" t="str">
        <f ca="1">IF(Classical!$B130=1,COLUMNS(Entries!$J129:$L129)-COUNTIF(Entries!$J129:$L129,""),"")</f>
        <v/>
      </c>
      <c r="F128" s="243" t="str">
        <f ca="1">IF(Contemporary!$B130=1,COLUMNS(Entries!$O129:$Q131)-COUNTIF(Entries!$O129:$Q129,""),"")</f>
        <v/>
      </c>
      <c r="G128" s="243" t="str">
        <f ca="1">IF(Pantomime!$B130=1,COLUMNS(Entries!T129:V129)-COUNTIF(Entries!T129:V129,""),"")</f>
        <v/>
      </c>
      <c r="H128" s="243" t="str">
        <f ca="1">IF(Musical!$B130=1,COLUMNS(Entries!Y129:AB129)-COUNTIF(Entries!Y129:AB129,""),"")</f>
        <v/>
      </c>
      <c r="I128" s="243" t="str">
        <f>IF(Costume!$B130=1,1,"")</f>
        <v/>
      </c>
      <c r="J128" s="244" t="str">
        <f>IF(Scenic!$B130=1,1,"")</f>
        <v/>
      </c>
      <c r="K128" s="559"/>
    </row>
    <row r="129" spans="1:11" ht="15.75" customHeight="1" x14ac:dyDescent="0.25">
      <c r="A129" s="554"/>
      <c r="B129" s="557"/>
      <c r="C129" s="261" t="str">
        <f ca="1">IF(Humorous!$B131=1,1,"")</f>
        <v/>
      </c>
      <c r="D129" s="243" t="str">
        <f ca="1">IF(Dramatic!$B131=1,1,"")</f>
        <v/>
      </c>
      <c r="E129" s="243" t="str">
        <f ca="1">IF(Classical!$B131=1,COLUMNS(Entries!$J130:$L130)-COUNTIF(Entries!$J130:$L130,""),"")</f>
        <v/>
      </c>
      <c r="F129" s="243" t="str">
        <f ca="1">IF(Contemporary!$B131=1,COLUMNS(Entries!$O130:$Q132)-COUNTIF(Entries!$O130:$Q130,""),"")</f>
        <v/>
      </c>
      <c r="G129" s="243" t="str">
        <f ca="1">IF(Pantomime!$B131=1,COLUMNS(Entries!T130:V130)-COUNTIF(Entries!T130:V130,""),"")</f>
        <v/>
      </c>
      <c r="H129" s="243" t="str">
        <f ca="1">IF(Musical!$B131=1,COLUMNS(Entries!Y130:AB130)-COUNTIF(Entries!Y130:AB130,""),"")</f>
        <v/>
      </c>
      <c r="I129" s="243" t="str">
        <f>IF(Costume!$B131=1,1,"")</f>
        <v/>
      </c>
      <c r="J129" s="244" t="str">
        <f>IF(Scenic!$B131=1,1,"")</f>
        <v/>
      </c>
      <c r="K129" s="560"/>
    </row>
  </sheetData>
  <sheetProtection algorithmName="SHA-512" hashValue="sy9Xf+SMnBsWOuJ0tGgvFH1ymSNQlQOKY7eZoc/0AMwU/uxzcgXbllYYt9u/6V7BLgARPsCD3JqgNiJuK451UA==" saltValue="eL26FQXtBRQFZ+Qm2YmHRw==" spinCount="100000" sheet="1" objects="1" scenarios="1"/>
  <mergeCells count="96">
    <mergeCell ref="A122:A125"/>
    <mergeCell ref="B122:B125"/>
    <mergeCell ref="K122:K125"/>
    <mergeCell ref="A126:A129"/>
    <mergeCell ref="B126:B129"/>
    <mergeCell ref="K126:K129"/>
    <mergeCell ref="A114:A117"/>
    <mergeCell ref="B114:B117"/>
    <mergeCell ref="K114:K117"/>
    <mergeCell ref="A118:A121"/>
    <mergeCell ref="B118:B121"/>
    <mergeCell ref="K118:K121"/>
    <mergeCell ref="A106:A109"/>
    <mergeCell ref="B106:B109"/>
    <mergeCell ref="K106:K109"/>
    <mergeCell ref="A110:A113"/>
    <mergeCell ref="B110:B113"/>
    <mergeCell ref="K110:K113"/>
    <mergeCell ref="A98:A101"/>
    <mergeCell ref="B98:B101"/>
    <mergeCell ref="K98:K101"/>
    <mergeCell ref="A102:A105"/>
    <mergeCell ref="B102:B105"/>
    <mergeCell ref="K102:K105"/>
    <mergeCell ref="A90:A93"/>
    <mergeCell ref="B90:B93"/>
    <mergeCell ref="K90:K93"/>
    <mergeCell ref="A94:A97"/>
    <mergeCell ref="B94:B97"/>
    <mergeCell ref="K94:K97"/>
    <mergeCell ref="A82:A85"/>
    <mergeCell ref="B82:B85"/>
    <mergeCell ref="K82:K85"/>
    <mergeCell ref="A86:A89"/>
    <mergeCell ref="B86:B89"/>
    <mergeCell ref="K86:K89"/>
    <mergeCell ref="A74:A77"/>
    <mergeCell ref="B74:B77"/>
    <mergeCell ref="K74:K77"/>
    <mergeCell ref="A78:A81"/>
    <mergeCell ref="B78:B81"/>
    <mergeCell ref="K78:K81"/>
    <mergeCell ref="A66:A69"/>
    <mergeCell ref="B66:B69"/>
    <mergeCell ref="K66:K69"/>
    <mergeCell ref="A70:A73"/>
    <mergeCell ref="B70:B73"/>
    <mergeCell ref="K70:K73"/>
    <mergeCell ref="A58:A61"/>
    <mergeCell ref="B58:B61"/>
    <mergeCell ref="K58:K61"/>
    <mergeCell ref="A62:A65"/>
    <mergeCell ref="B62:B65"/>
    <mergeCell ref="K62:K65"/>
    <mergeCell ref="A50:A53"/>
    <mergeCell ref="B50:B53"/>
    <mergeCell ref="K50:K53"/>
    <mergeCell ref="A54:A57"/>
    <mergeCell ref="B54:B57"/>
    <mergeCell ref="K54:K57"/>
    <mergeCell ref="A42:A45"/>
    <mergeCell ref="B42:B45"/>
    <mergeCell ref="K42:K45"/>
    <mergeCell ref="A46:A49"/>
    <mergeCell ref="B46:B49"/>
    <mergeCell ref="K46:K49"/>
    <mergeCell ref="A34:A37"/>
    <mergeCell ref="B34:B37"/>
    <mergeCell ref="K34:K37"/>
    <mergeCell ref="A38:A41"/>
    <mergeCell ref="B38:B41"/>
    <mergeCell ref="K38:K41"/>
    <mergeCell ref="A26:A29"/>
    <mergeCell ref="B26:B29"/>
    <mergeCell ref="K26:K29"/>
    <mergeCell ref="A30:A33"/>
    <mergeCell ref="B30:B33"/>
    <mergeCell ref="K30:K33"/>
    <mergeCell ref="A18:A21"/>
    <mergeCell ref="B18:B21"/>
    <mergeCell ref="K18:K21"/>
    <mergeCell ref="A22:A25"/>
    <mergeCell ref="B22:B25"/>
    <mergeCell ref="K22:K25"/>
    <mergeCell ref="A10:A13"/>
    <mergeCell ref="B10:B13"/>
    <mergeCell ref="K10:K13"/>
    <mergeCell ref="A14:A17"/>
    <mergeCell ref="B14:B17"/>
    <mergeCell ref="K14:K17"/>
    <mergeCell ref="A2:A5"/>
    <mergeCell ref="B2:B5"/>
    <mergeCell ref="K2:K5"/>
    <mergeCell ref="A6:A9"/>
    <mergeCell ref="B6:B9"/>
    <mergeCell ref="K6:K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2B5D4-5FCF-458D-8A1B-CEA8216FFC1F}">
  <dimension ref="A1:AO130"/>
  <sheetViews>
    <sheetView showGridLines="0" zoomScale="140" zoomScaleNormal="140" workbookViewId="0">
      <pane xSplit="2" ySplit="2" topLeftCell="C3" activePane="bottomRight" state="frozen"/>
      <selection pane="topRight" activeCell="C1" sqref="C1"/>
      <selection pane="bottomLeft" activeCell="A3" sqref="A3"/>
      <selection pane="bottomRight" activeCell="AI19" sqref="AI19"/>
    </sheetView>
  </sheetViews>
  <sheetFormatPr defaultColWidth="0" defaultRowHeight="3.95" customHeight="1" zeroHeight="1" x14ac:dyDescent="0.25"/>
  <cols>
    <col min="1" max="1" width="6.125" bestFit="1" customWidth="1"/>
    <col min="2" max="2" width="15.875" customWidth="1"/>
    <col min="3" max="3" width="5.125" bestFit="1" customWidth="1"/>
    <col min="4" max="4" width="5.125" customWidth="1"/>
    <col min="5" max="5" width="7" bestFit="1" customWidth="1"/>
    <col min="6" max="6" width="7.375" bestFit="1" customWidth="1"/>
    <col min="7" max="7" width="11.625" bestFit="1" customWidth="1"/>
    <col min="8" max="8" width="5.125" bestFit="1" customWidth="1"/>
    <col min="9" max="9" width="5.125" customWidth="1"/>
    <col min="10" max="10" width="6.625" bestFit="1" customWidth="1"/>
    <col min="11" max="11" width="7.125" bestFit="1" customWidth="1"/>
    <col min="12" max="12" width="11.625" bestFit="1" customWidth="1"/>
    <col min="13" max="13" width="5.125" bestFit="1" customWidth="1"/>
    <col min="14" max="14" width="5.125" customWidth="1"/>
    <col min="15" max="15" width="6.625" bestFit="1" customWidth="1"/>
    <col min="16" max="16" width="7.125" bestFit="1" customWidth="1"/>
    <col min="17" max="17" width="11.625" bestFit="1" customWidth="1"/>
    <col min="18" max="18" width="5.125" bestFit="1" customWidth="1"/>
    <col min="19" max="19" width="5.125" customWidth="1"/>
    <col min="20" max="20" width="6.625" bestFit="1" customWidth="1"/>
    <col min="21" max="21" width="7.125" bestFit="1" customWidth="1"/>
    <col min="22" max="22" width="11.625" bestFit="1" customWidth="1"/>
    <col min="23" max="23" width="5.125" bestFit="1" customWidth="1"/>
    <col min="24" max="24" width="5.125" customWidth="1"/>
    <col min="25" max="25" width="6.625" bestFit="1" customWidth="1"/>
    <col min="26" max="26" width="7.125" bestFit="1" customWidth="1"/>
    <col min="27" max="27" width="11.625" bestFit="1" customWidth="1"/>
    <col min="28" max="28" width="5.125" bestFit="1" customWidth="1"/>
    <col min="29" max="29" width="5.125" customWidth="1"/>
    <col min="30" max="30" width="6.625" bestFit="1" customWidth="1"/>
    <col min="31" max="31" width="7.125" bestFit="1" customWidth="1"/>
    <col min="32" max="32" width="11.625" bestFit="1" customWidth="1"/>
    <col min="33" max="33" width="5.125" bestFit="1" customWidth="1"/>
    <col min="34" max="34" width="5.125" customWidth="1"/>
    <col min="35" max="35" width="7.125" bestFit="1" customWidth="1"/>
    <col min="36" max="36" width="11.625" bestFit="1" customWidth="1"/>
    <col min="37" max="37" width="8" bestFit="1" customWidth="1"/>
    <col min="38" max="38" width="6.375" bestFit="1" customWidth="1"/>
    <col min="39" max="39" width="12.125" bestFit="1" customWidth="1"/>
    <col min="40" max="40" width="5.125" bestFit="1" customWidth="1"/>
    <col min="41" max="41" width="14.875" customWidth="1"/>
    <col min="42" max="16384" width="8.625" hidden="1"/>
  </cols>
  <sheetData>
    <row r="1" spans="1:41" ht="15.6" customHeight="1" x14ac:dyDescent="0.25">
      <c r="A1" s="50"/>
      <c r="B1" s="329"/>
      <c r="C1" s="440" t="s">
        <v>1120</v>
      </c>
      <c r="D1" s="436"/>
      <c r="E1" s="436"/>
      <c r="F1" s="436"/>
      <c r="G1" s="441"/>
      <c r="H1" s="442" t="s">
        <v>1121</v>
      </c>
      <c r="I1" s="437"/>
      <c r="J1" s="437"/>
      <c r="K1" s="437"/>
      <c r="L1" s="443"/>
      <c r="M1" s="438" t="s">
        <v>1122</v>
      </c>
      <c r="N1" s="438"/>
      <c r="O1" s="438"/>
      <c r="P1" s="438"/>
      <c r="Q1" s="626"/>
      <c r="R1" s="450" t="s">
        <v>1123</v>
      </c>
      <c r="S1" s="439"/>
      <c r="T1" s="439"/>
      <c r="U1" s="439"/>
      <c r="V1" s="622"/>
      <c r="W1" s="451" t="s">
        <v>14</v>
      </c>
      <c r="X1" s="434"/>
      <c r="Y1" s="434"/>
      <c r="Z1" s="434"/>
      <c r="AA1" s="624"/>
      <c r="AB1" s="452" t="s">
        <v>15</v>
      </c>
      <c r="AC1" s="453"/>
      <c r="AD1" s="453"/>
      <c r="AE1" s="453"/>
      <c r="AF1" s="625"/>
      <c r="AG1" s="454" t="s">
        <v>1128</v>
      </c>
      <c r="AH1" s="455"/>
      <c r="AI1" s="455"/>
      <c r="AJ1" s="455"/>
      <c r="AK1" s="267" t="s">
        <v>1129</v>
      </c>
      <c r="AL1" s="267" t="s">
        <v>1130</v>
      </c>
      <c r="AM1" s="395" t="s">
        <v>1130</v>
      </c>
      <c r="AN1" s="395"/>
      <c r="AO1" s="394"/>
    </row>
    <row r="2" spans="1:41" ht="16.5" thickBot="1" x14ac:dyDescent="0.3">
      <c r="A2" s="158"/>
      <c r="B2" s="328" t="s">
        <v>19</v>
      </c>
      <c r="C2" s="330" t="s">
        <v>1130</v>
      </c>
      <c r="D2" s="331" t="s">
        <v>1131</v>
      </c>
      <c r="E2" s="331" t="s">
        <v>1132</v>
      </c>
      <c r="F2" s="331" t="s">
        <v>1133</v>
      </c>
      <c r="G2" s="332" t="s">
        <v>1119</v>
      </c>
      <c r="H2" s="333" t="s">
        <v>1130</v>
      </c>
      <c r="I2" s="333" t="s">
        <v>1131</v>
      </c>
      <c r="J2" s="333" t="s">
        <v>1132</v>
      </c>
      <c r="K2" s="333" t="s">
        <v>1133</v>
      </c>
      <c r="L2" s="334" t="s">
        <v>1119</v>
      </c>
      <c r="M2" s="276" t="s">
        <v>1130</v>
      </c>
      <c r="N2" s="276" t="s">
        <v>1131</v>
      </c>
      <c r="O2" s="276" t="s">
        <v>1132</v>
      </c>
      <c r="P2" s="276" t="s">
        <v>1133</v>
      </c>
      <c r="Q2" s="335" t="s">
        <v>1119</v>
      </c>
      <c r="R2" s="277" t="s">
        <v>1130</v>
      </c>
      <c r="S2" s="277" t="s">
        <v>1131</v>
      </c>
      <c r="T2" s="277" t="s">
        <v>1132</v>
      </c>
      <c r="U2" s="277" t="s">
        <v>1133</v>
      </c>
      <c r="V2" s="336" t="s">
        <v>1119</v>
      </c>
      <c r="W2" s="278" t="s">
        <v>1130</v>
      </c>
      <c r="X2" s="278" t="s">
        <v>1131</v>
      </c>
      <c r="Y2" s="278" t="s">
        <v>1132</v>
      </c>
      <c r="Z2" s="278" t="s">
        <v>1133</v>
      </c>
      <c r="AA2" s="337" t="s">
        <v>1119</v>
      </c>
      <c r="AB2" s="279" t="s">
        <v>1130</v>
      </c>
      <c r="AC2" s="279" t="s">
        <v>1131</v>
      </c>
      <c r="AD2" s="279" t="s">
        <v>1132</v>
      </c>
      <c r="AE2" s="279" t="s">
        <v>1133</v>
      </c>
      <c r="AF2" s="338" t="s">
        <v>1119</v>
      </c>
      <c r="AG2" s="339" t="s">
        <v>1130</v>
      </c>
      <c r="AH2" s="340" t="s">
        <v>1131</v>
      </c>
      <c r="AI2" s="340" t="s">
        <v>1133</v>
      </c>
      <c r="AJ2" s="341" t="s">
        <v>1119</v>
      </c>
      <c r="AK2" s="268" t="s">
        <v>1131</v>
      </c>
      <c r="AL2" s="327" t="s">
        <v>1134</v>
      </c>
      <c r="AM2" s="177" t="s">
        <v>1119</v>
      </c>
      <c r="AN2" s="177" t="s">
        <v>1135</v>
      </c>
      <c r="AO2" s="342"/>
    </row>
    <row r="3" spans="1:41" ht="15.6" customHeight="1" x14ac:dyDescent="0.25">
      <c r="A3" s="623" t="s">
        <v>25</v>
      </c>
      <c r="B3" s="492" t="str">
        <f>IF(Entries!B3="","",Entries!B3)</f>
        <v/>
      </c>
      <c r="C3" s="293" t="str">
        <f>IF(SUM(Humorous!M4:M7)=0,"",SUM(Humorous!M4:M7))</f>
        <v/>
      </c>
      <c r="D3" s="159" t="str">
        <f>IF(C3="","",AVERAGE(Humorous!$L4:$L7))</f>
        <v/>
      </c>
      <c r="E3" s="159" t="str">
        <f>IF(C3&lt;&gt;"",IF(COUNT(Humorous!$M4:$M7)=4,-SMALL(Humorous!$M4:$M7,1),0),"")</f>
        <v/>
      </c>
      <c r="F3" s="293" t="str">
        <f>IF(C3="","",-SUM(Humorous!P4:P7))</f>
        <v/>
      </c>
      <c r="G3" s="162" t="str">
        <f>IF(C3="","",SUM(C3,E3,F3))</f>
        <v/>
      </c>
      <c r="H3" s="159" t="str">
        <f>IF(SUM(Dramatic!M4:M7)=0,"",SUM(Dramatic!M4:M7))</f>
        <v/>
      </c>
      <c r="I3" s="159" t="str">
        <f>IF(H3="","",AVERAGE(Humorous!$L4:$L7))</f>
        <v/>
      </c>
      <c r="J3" s="159" t="str">
        <f>IF(H3&lt;&gt;"",IF(COUNT(Dramatic!$M4:$M7)=4,-SMALL(Dramatic!$M4:$M7,1),0),"")</f>
        <v/>
      </c>
      <c r="K3" s="159" t="str">
        <f>IF(H3="","",-SUM(Dramatic!P4:P7))</f>
        <v/>
      </c>
      <c r="L3" s="162" t="str">
        <f>IF(H3="","",SUM(H3,J3,K3))</f>
        <v/>
      </c>
      <c r="M3" s="159" t="str">
        <f>IF(SUM(Classical!M4:M7)=0,"",SUM(Classical!M4:M7))</f>
        <v/>
      </c>
      <c r="N3" s="159" t="str">
        <f>IF(M3="","",AVERAGE(Humorous!$L4:$L7))</f>
        <v/>
      </c>
      <c r="O3" s="159" t="str">
        <f>IF(R3&lt;&gt;"",IF(COUNT(Classical!$M4:$M7)=4,-SMALL(Classical!$M4:$M7,1),0),"")</f>
        <v/>
      </c>
      <c r="P3" s="159" t="str">
        <f>IF(M3="","",-SUM(Classical!P4:P7))</f>
        <v/>
      </c>
      <c r="Q3" s="162" t="str">
        <f>IF(M3="","",SUM(M3,O3,P3))</f>
        <v/>
      </c>
      <c r="R3" s="159" t="str">
        <f>IF(SUM(Contemporary!M4:M7)=0,"",SUM(Contemporary!M4:M7))</f>
        <v/>
      </c>
      <c r="S3" s="159" t="str">
        <f>IF(R3="","",AVERAGE(Humorous!$L4:$L7))</f>
        <v/>
      </c>
      <c r="T3" s="159" t="str">
        <f>IF(R3&lt;&gt;"",IF(COUNT(Contemporary!$M4:$M7)=4,-SMALL(Contemporary!$M4:$M7,1),0),"")</f>
        <v/>
      </c>
      <c r="U3" s="159" t="str">
        <f>IF(R3="","",-SUM(Contemporary!P4:P7))</f>
        <v/>
      </c>
      <c r="V3" s="162" t="str">
        <f>IF(R3="","",SUM(R3,T3,U3))</f>
        <v/>
      </c>
      <c r="W3" s="159" t="str">
        <f>IF(SUM(Pantomime!M4:M7)=0,"",SUM(Pantomime!M4:M7))</f>
        <v/>
      </c>
      <c r="X3" s="159" t="str">
        <f>IF(W3="","",AVERAGE(Humorous!$L4:$L7))</f>
        <v/>
      </c>
      <c r="Y3" s="159" t="str">
        <f>IF(W3&lt;&gt;"",IF(COUNT(Pantomime!$M4:$M7)=4,-SMALL(Pantomime!$M4:$M7,1),0),"")</f>
        <v/>
      </c>
      <c r="Z3" s="159" t="str">
        <f>IF(W3="","",-SUM(Pantomime!P4:P7))</f>
        <v/>
      </c>
      <c r="AA3" s="162" t="str">
        <f>IF(W3="","",SUM(W3,Y3,Z3))</f>
        <v/>
      </c>
      <c r="AB3" s="159" t="str">
        <f>IF(SUM(Musical!M4:M7)=0,"",SUM(Musical!M4:M7))</f>
        <v/>
      </c>
      <c r="AC3" s="159" t="str">
        <f>IF(AB3="","",AVERAGE(Humorous!$L4:$L7))</f>
        <v/>
      </c>
      <c r="AD3" s="159" t="str">
        <f>IF(AB3&lt;&gt;"",IF(COUNT(Musical!$M4:$M7)=4,-SMALL(Musical!$M4:$M7,1),0),"")</f>
        <v/>
      </c>
      <c r="AE3" s="159" t="str">
        <f>IF(AB3="","",-SUM(Musical!P4:P7))</f>
        <v/>
      </c>
      <c r="AF3" s="343" t="str">
        <f>IF(AB3="","",SUM(AB3,AD3,AE3))</f>
        <v/>
      </c>
      <c r="AG3" s="159" t="str">
        <f>IF(SUM('One Act'!M4)=0,"",'One Act'!M4)</f>
        <v/>
      </c>
      <c r="AH3" s="159" t="str">
        <f>'One Act'!L4</f>
        <v/>
      </c>
      <c r="AI3" s="160" t="str">
        <f>IF(AG3="","",-'One Act'!K4*penalty_points_play)</f>
        <v/>
      </c>
      <c r="AJ3" s="294" t="str">
        <f>IF(AG3="","",SUM(AG3,AI3))</f>
        <v/>
      </c>
      <c r="AK3" s="363" t="str">
        <f>IFERROR(AVERAGE(D3,I3,N3,S3,X3,AC3,AH3),"")</f>
        <v/>
      </c>
      <c r="AL3" s="160" t="str">
        <f>IF(SUM(C3,H3,M3,R3,W3,AB3,AG3)=0,"",SUM(C3,F3,H3,K3,M3,P3,R3,U3,W3,Z3,AB3,AE3,AG3,AI3))</f>
        <v/>
      </c>
      <c r="AM3" s="326" t="str">
        <f>IF(SUM(G3,L3,Q3,V3,AA3,AF3,AJ3)=0,"",SUM(G3,L3,Q3,V3,AA3,AF3,AJ3))</f>
        <v/>
      </c>
      <c r="AN3" s="317" t="str">
        <f>IFERROR(_xlfn.RANK.EQ(AM3,$AM$3:$AM$127,0)+COUNTIFS($AM$3:$AM$127,$AM3,$AL$3:$AL$127,"&gt;"&amp;$AL3)+COUNTIFS($AM$3:$AM$127,$AM3,$AL$3:$AL$127,$AL3,$AK$3:$AK$127,"&lt;"&amp;$AK3),"")</f>
        <v/>
      </c>
      <c r="AO3" s="290"/>
    </row>
    <row r="4" spans="1:41" ht="15.6" customHeight="1" x14ac:dyDescent="0.25">
      <c r="A4" s="599"/>
      <c r="B4" s="493"/>
      <c r="C4" s="159"/>
      <c r="D4" s="159"/>
      <c r="E4" s="159"/>
      <c r="F4" s="159"/>
      <c r="G4" s="162"/>
      <c r="H4" s="159"/>
      <c r="I4" s="159"/>
      <c r="J4" s="159"/>
      <c r="K4" s="159"/>
      <c r="L4" s="162"/>
      <c r="M4" s="159"/>
      <c r="N4" s="159"/>
      <c r="O4" s="159"/>
      <c r="P4" s="159"/>
      <c r="Q4" s="162"/>
      <c r="R4" s="159"/>
      <c r="S4" s="159"/>
      <c r="T4" s="159"/>
      <c r="U4" s="159"/>
      <c r="V4" s="162"/>
      <c r="W4" s="159"/>
      <c r="X4" s="159"/>
      <c r="Y4" s="159"/>
      <c r="Z4" s="159"/>
      <c r="AA4" s="162"/>
      <c r="AB4" s="159"/>
      <c r="AC4" s="159"/>
      <c r="AD4" s="159"/>
      <c r="AE4" s="159"/>
      <c r="AF4" s="64"/>
      <c r="AG4" s="174"/>
      <c r="AH4" s="174"/>
      <c r="AI4" s="161"/>
      <c r="AJ4" s="162"/>
      <c r="AK4" s="62"/>
      <c r="AL4" s="310"/>
      <c r="AM4" s="317"/>
      <c r="AN4" s="295"/>
      <c r="AO4" s="290"/>
    </row>
    <row r="5" spans="1:41" ht="15.6" customHeight="1" x14ac:dyDescent="0.25">
      <c r="A5" s="599"/>
      <c r="B5" s="493"/>
      <c r="C5" s="159"/>
      <c r="D5" s="159"/>
      <c r="E5" s="159"/>
      <c r="F5" s="159"/>
      <c r="G5" s="162"/>
      <c r="H5" s="159"/>
      <c r="I5" s="159"/>
      <c r="J5" s="159"/>
      <c r="K5" s="159"/>
      <c r="L5" s="162"/>
      <c r="M5" s="159"/>
      <c r="N5" s="159"/>
      <c r="O5" s="159"/>
      <c r="P5" s="159"/>
      <c r="Q5" s="162"/>
      <c r="R5" s="159"/>
      <c r="S5" s="159"/>
      <c r="T5" s="159"/>
      <c r="U5" s="159"/>
      <c r="V5" s="162"/>
      <c r="W5" s="159"/>
      <c r="X5" s="159"/>
      <c r="Y5" s="159"/>
      <c r="Z5" s="159"/>
      <c r="AA5" s="162"/>
      <c r="AB5" s="159"/>
      <c r="AC5" s="159"/>
      <c r="AD5" s="159"/>
      <c r="AE5" s="159"/>
      <c r="AF5" s="64"/>
      <c r="AG5" s="174"/>
      <c r="AH5" s="174"/>
      <c r="AI5" s="161"/>
      <c r="AJ5" s="162"/>
      <c r="AK5" s="62"/>
      <c r="AL5" s="310"/>
      <c r="AM5" s="317"/>
      <c r="AN5" s="295"/>
      <c r="AO5" s="290"/>
    </row>
    <row r="6" spans="1:41" ht="15.6" customHeight="1" x14ac:dyDescent="0.25">
      <c r="A6" s="600"/>
      <c r="B6" s="494"/>
      <c r="C6" s="159"/>
      <c r="D6" s="159"/>
      <c r="E6" s="159"/>
      <c r="F6" s="159"/>
      <c r="G6" s="162"/>
      <c r="H6" s="159"/>
      <c r="I6" s="159"/>
      <c r="J6" s="159"/>
      <c r="K6" s="159"/>
      <c r="L6" s="162"/>
      <c r="M6" s="159"/>
      <c r="N6" s="159"/>
      <c r="O6" s="159"/>
      <c r="P6" s="159"/>
      <c r="Q6" s="162"/>
      <c r="R6" s="159"/>
      <c r="S6" s="159"/>
      <c r="T6" s="159"/>
      <c r="U6" s="159"/>
      <c r="V6" s="162"/>
      <c r="W6" s="159"/>
      <c r="X6" s="159"/>
      <c r="Y6" s="159"/>
      <c r="Z6" s="159"/>
      <c r="AA6" s="162"/>
      <c r="AB6" s="159"/>
      <c r="AC6" s="159"/>
      <c r="AD6" s="159"/>
      <c r="AE6" s="159"/>
      <c r="AF6" s="64"/>
      <c r="AG6" s="174"/>
      <c r="AH6" s="174"/>
      <c r="AI6" s="161"/>
      <c r="AJ6" s="162"/>
      <c r="AK6" s="62"/>
      <c r="AL6" s="310"/>
      <c r="AM6" s="317"/>
      <c r="AN6" s="295"/>
      <c r="AO6" s="290"/>
    </row>
    <row r="7" spans="1:41" ht="15.75" x14ac:dyDescent="0.25">
      <c r="A7" s="601" t="s">
        <v>26</v>
      </c>
      <c r="B7" s="580" t="str">
        <f>IF(Entries!B7="","",Entries!B7)</f>
        <v/>
      </c>
      <c r="C7" s="163" t="str">
        <f>IF(SUM(Humorous!M8:M11)=0,"",SUM(Humorous!M8:M11))</f>
        <v/>
      </c>
      <c r="D7" s="163" t="str">
        <f>IF(C7="","",AVERAGE(Humorous!$L8:$L11))</f>
        <v/>
      </c>
      <c r="E7" s="163" t="str">
        <f>IF(C7&lt;&gt;"",IF(COUNT(Humorous!$M8:$M11)=4,-SMALL(Humorous!$M8:$M11,1),0),"")</f>
        <v/>
      </c>
      <c r="F7" s="163" t="str">
        <f>IF(C7="","",-SUM(Humorous!P8:P11))</f>
        <v/>
      </c>
      <c r="G7" s="144" t="str">
        <f>IF(C7="","",SUM(C7,E7,F7))</f>
        <v/>
      </c>
      <c r="H7" s="163" t="str">
        <f>IF(SUM(Dramatic!M8:M11)=0,"",SUM(Dramatic!M8:M11))</f>
        <v/>
      </c>
      <c r="I7" s="163" t="str">
        <f>IF(H7="","",AVERAGE(Humorous!$L8:$L11))</f>
        <v/>
      </c>
      <c r="J7" s="163" t="str">
        <f>IF(H7&lt;&gt;"",IF(COUNT(Dramatic!$M8:$M11)=4,-SMALL(Dramatic!$M8:$M11,1),0),"")</f>
        <v/>
      </c>
      <c r="K7" s="163" t="str">
        <f>IF(H7="","",-SUM(Dramatic!P8:P11))</f>
        <v/>
      </c>
      <c r="L7" s="144" t="str">
        <f>IF(H7="","",SUM(H7,J7,K7))</f>
        <v/>
      </c>
      <c r="M7" s="163" t="str">
        <f>IF(SUM(Classical!M8:M11)=0,"",SUM(Classical!M8:M11))</f>
        <v/>
      </c>
      <c r="N7" s="163" t="str">
        <f>IF(M7="","",AVERAGE(Humorous!$L8:$L11))</f>
        <v/>
      </c>
      <c r="O7" s="163" t="str">
        <f>IF(R7&lt;&gt;"",IF(COUNT(Classical!$M8:$M11)=4,-SMALL(Classical!$M8:$M11,1),0),"")</f>
        <v/>
      </c>
      <c r="P7" s="163" t="str">
        <f>IF(M7="","",-SUM(Classical!P8:P11))</f>
        <v/>
      </c>
      <c r="Q7" s="144" t="str">
        <f>IF(M7="","",SUM(M7,O7,P7))</f>
        <v/>
      </c>
      <c r="R7" s="163" t="str">
        <f>IF(SUM(Contemporary!M8:M11)=0,"",SUM(Contemporary!M8:M11))</f>
        <v/>
      </c>
      <c r="S7" s="163" t="str">
        <f>IF(R7="","",AVERAGE(Humorous!$L8:$L11))</f>
        <v/>
      </c>
      <c r="T7" s="163" t="str">
        <f>IF(R7&lt;&gt;"",IF(COUNT(Contemporary!$M8:$M11)=4,-SMALL(Contemporary!$M8:$M11,1),0),"")</f>
        <v/>
      </c>
      <c r="U7" s="163" t="str">
        <f>IF(R7="","",-SUM(Contemporary!P8:P11))</f>
        <v/>
      </c>
      <c r="V7" s="144" t="str">
        <f>IF(R7="","",SUM(R7,T7,U7))</f>
        <v/>
      </c>
      <c r="W7" s="163" t="str">
        <f>IF(SUM(Pantomime!M8:M11)=0,"",SUM(Pantomime!M8:M11))</f>
        <v/>
      </c>
      <c r="X7" s="163" t="str">
        <f>IF(W7="","",AVERAGE(Humorous!$L8:$L11))</f>
        <v/>
      </c>
      <c r="Y7" s="163" t="str">
        <f>IF(W7&lt;&gt;"",IF(COUNT(Pantomime!$M8:$M11)=4,-SMALL(Pantomime!$M8:$M11,1),0),"")</f>
        <v/>
      </c>
      <c r="Z7" s="163" t="str">
        <f>IF(W7="","",-SUM(Pantomime!P8:P11))</f>
        <v/>
      </c>
      <c r="AA7" s="144" t="str">
        <f>IF(W7="","",SUM(W7,Y7,Z7))</f>
        <v/>
      </c>
      <c r="AB7" s="163" t="str">
        <f>IF(SUM(Musical!M8:M11)=0,"",SUM(Musical!M8:M11))</f>
        <v/>
      </c>
      <c r="AC7" s="163" t="str">
        <f>IF(AB7="","",AVERAGE(Humorous!$L8:$L11))</f>
        <v/>
      </c>
      <c r="AD7" s="163" t="str">
        <f>IF(AB7&lt;&gt;"",IF(COUNT(Musical!$M8:$M11)=4,-SMALL(Musical!$M8:$M11,1),0),"")</f>
        <v/>
      </c>
      <c r="AE7" s="163" t="str">
        <f>IF(AB7="","",-SUM(Musical!P8:P11))</f>
        <v/>
      </c>
      <c r="AF7" s="80" t="str">
        <f>IF(AB7="","",SUM(AB7,AD7,AE7))</f>
        <v/>
      </c>
      <c r="AG7" s="163" t="str">
        <f>IF(SUM('One Act'!M8)=0,"",'One Act'!M8)</f>
        <v/>
      </c>
      <c r="AH7" s="163" t="str">
        <f>'One Act'!L8</f>
        <v/>
      </c>
      <c r="AI7" s="358" t="str">
        <f>IF(AG7="","",-'One Act'!K8*penalty_points_play)</f>
        <v/>
      </c>
      <c r="AJ7" s="144" t="str">
        <f>IF(AG7="","",SUM(AG7,AI7))</f>
        <v/>
      </c>
      <c r="AK7" s="364" t="str">
        <f>IFERROR(AVERAGE(D7,I7,N7,S7,X7,AC7,AH7),"")</f>
        <v/>
      </c>
      <c r="AL7" s="311" t="str">
        <f>IF(SUM(C7,H7,M7,R7,W7,AB7,AG7)=0,"",SUM(C7,F7,H7,K7,M7,P7,R7,U7,W7,Z7,AB7,AE7,AG7,AI7))</f>
        <v/>
      </c>
      <c r="AM7" s="318" t="str">
        <f>IF(SUM(G7,L7,Q7,V7,AA7,AF7,AJ7)=0,"",SUM(G7,L7,Q7,V7,AA7,AF7,AJ7))</f>
        <v/>
      </c>
      <c r="AN7" s="296" t="str">
        <f>IFERROR(_xlfn.RANK.EQ(AM7,$AM$3:$AM$127,0)+COUNTIFS($AM$3:$AM$127,$AM7,$AL$3:$AL$127,"&gt;"&amp;$AL7)+COUNTIFS($AM$3:$AM$127,$AM7,$AL$3:$AL$127,$AL7,$AK$3:$AK$127,"&lt;"&amp;$AK7),"")</f>
        <v/>
      </c>
      <c r="AO7" s="290"/>
    </row>
    <row r="8" spans="1:41" ht="15.75" x14ac:dyDescent="0.25">
      <c r="A8" s="602"/>
      <c r="B8" s="581"/>
      <c r="C8" s="163"/>
      <c r="D8" s="163"/>
      <c r="E8" s="163"/>
      <c r="F8" s="163"/>
      <c r="G8" s="144"/>
      <c r="H8" s="163"/>
      <c r="I8" s="163"/>
      <c r="J8" s="163"/>
      <c r="K8" s="163"/>
      <c r="L8" s="144"/>
      <c r="M8" s="163"/>
      <c r="N8" s="163"/>
      <c r="O8" s="163"/>
      <c r="P8" s="163"/>
      <c r="Q8" s="144"/>
      <c r="R8" s="163"/>
      <c r="S8" s="163"/>
      <c r="T8" s="163"/>
      <c r="U8" s="163"/>
      <c r="V8" s="144"/>
      <c r="W8" s="163"/>
      <c r="X8" s="163"/>
      <c r="Y8" s="163"/>
      <c r="Z8" s="163"/>
      <c r="AA8" s="144"/>
      <c r="AB8" s="163"/>
      <c r="AC8" s="163"/>
      <c r="AD8" s="163"/>
      <c r="AE8" s="163"/>
      <c r="AF8" s="80"/>
      <c r="AG8" s="163"/>
      <c r="AH8" s="163"/>
      <c r="AI8" s="358"/>
      <c r="AJ8" s="144"/>
      <c r="AK8" s="78"/>
      <c r="AL8" s="311"/>
      <c r="AM8" s="318"/>
      <c r="AN8" s="296"/>
      <c r="AO8" s="290"/>
    </row>
    <row r="9" spans="1:41" ht="15.75" x14ac:dyDescent="0.25">
      <c r="A9" s="602"/>
      <c r="B9" s="581"/>
      <c r="C9" s="163"/>
      <c r="D9" s="163"/>
      <c r="E9" s="163"/>
      <c r="F9" s="163"/>
      <c r="G9" s="144"/>
      <c r="H9" s="163"/>
      <c r="I9" s="163"/>
      <c r="J9" s="163"/>
      <c r="K9" s="163"/>
      <c r="L9" s="144"/>
      <c r="M9" s="163"/>
      <c r="N9" s="163"/>
      <c r="O9" s="163"/>
      <c r="P9" s="163"/>
      <c r="Q9" s="144"/>
      <c r="R9" s="163"/>
      <c r="S9" s="163"/>
      <c r="T9" s="163"/>
      <c r="U9" s="163"/>
      <c r="V9" s="144"/>
      <c r="W9" s="163"/>
      <c r="X9" s="163"/>
      <c r="Y9" s="163"/>
      <c r="Z9" s="163"/>
      <c r="AA9" s="144"/>
      <c r="AB9" s="163"/>
      <c r="AC9" s="163"/>
      <c r="AD9" s="163"/>
      <c r="AE9" s="163"/>
      <c r="AF9" s="80"/>
      <c r="AG9" s="163"/>
      <c r="AH9" s="163"/>
      <c r="AI9" s="358"/>
      <c r="AJ9" s="144"/>
      <c r="AK9" s="78"/>
      <c r="AL9" s="311"/>
      <c r="AM9" s="318"/>
      <c r="AN9" s="296"/>
      <c r="AO9" s="290"/>
    </row>
    <row r="10" spans="1:41" ht="15.6" customHeight="1" x14ac:dyDescent="0.25">
      <c r="A10" s="603"/>
      <c r="B10" s="582"/>
      <c r="C10" s="163"/>
      <c r="D10" s="163"/>
      <c r="E10" s="163"/>
      <c r="F10" s="163"/>
      <c r="G10" s="144"/>
      <c r="H10" s="163"/>
      <c r="I10" s="163"/>
      <c r="J10" s="163"/>
      <c r="K10" s="163"/>
      <c r="L10" s="144"/>
      <c r="M10" s="163"/>
      <c r="N10" s="163"/>
      <c r="O10" s="163"/>
      <c r="P10" s="163"/>
      <c r="Q10" s="144"/>
      <c r="R10" s="163"/>
      <c r="S10" s="163"/>
      <c r="T10" s="163"/>
      <c r="U10" s="163"/>
      <c r="V10" s="144"/>
      <c r="W10" s="163"/>
      <c r="X10" s="163"/>
      <c r="Y10" s="163"/>
      <c r="Z10" s="163"/>
      <c r="AA10" s="144"/>
      <c r="AB10" s="163"/>
      <c r="AC10" s="163"/>
      <c r="AD10" s="163"/>
      <c r="AE10" s="163"/>
      <c r="AF10" s="80"/>
      <c r="AG10" s="163"/>
      <c r="AH10" s="163"/>
      <c r="AI10" s="358"/>
      <c r="AJ10" s="144"/>
      <c r="AK10" s="78"/>
      <c r="AL10" s="311"/>
      <c r="AM10" s="318"/>
      <c r="AN10" s="296"/>
      <c r="AO10" s="290"/>
    </row>
    <row r="11" spans="1:41" ht="15.75" x14ac:dyDescent="0.25">
      <c r="A11" s="616" t="s">
        <v>27</v>
      </c>
      <c r="B11" s="583" t="str">
        <f>IF(Entries!B11="","",Entries!B11)</f>
        <v/>
      </c>
      <c r="C11" s="164" t="str">
        <f>IF(SUM(Humorous!M12:M15)=0,"",SUM(Humorous!M12:M15))</f>
        <v/>
      </c>
      <c r="D11" s="164" t="str">
        <f>IF(C11="","",AVERAGE(Humorous!$L12:$L15))</f>
        <v/>
      </c>
      <c r="E11" s="164" t="str">
        <f>IF(C11&lt;&gt;"",IF(COUNT(Humorous!$M12:$M15)=4,-SMALL(Humorous!$M12:$M15,1),0),"")</f>
        <v/>
      </c>
      <c r="F11" s="164" t="str">
        <f>IF(C11="","",-SUM(Humorous!P12:P15))</f>
        <v/>
      </c>
      <c r="G11" s="145" t="str">
        <f>IF(C11="","",SUM(C11,E11,F11))</f>
        <v/>
      </c>
      <c r="H11" s="164" t="str">
        <f>IF(SUM(Dramatic!M12:M15)=0,"",SUM(Dramatic!M12:M15))</f>
        <v/>
      </c>
      <c r="I11" s="164" t="str">
        <f>IF(H11="","",AVERAGE(Humorous!$L12:$L15))</f>
        <v/>
      </c>
      <c r="J11" s="164" t="str">
        <f>IF(H11&lt;&gt;"",IF(COUNT(Dramatic!$M12:$M15)=4,-SMALL(Dramatic!$M12:$M15,1),0),"")</f>
        <v/>
      </c>
      <c r="K11" s="164" t="str">
        <f>IF(H11="","",-SUM(Dramatic!P12:P15))</f>
        <v/>
      </c>
      <c r="L11" s="145" t="str">
        <f>IF(H11="","",SUM(H11,J11,K11))</f>
        <v/>
      </c>
      <c r="M11" s="164" t="str">
        <f>IF(SUM(Classical!M12:M15)=0,"",SUM(Classical!M12:M15))</f>
        <v/>
      </c>
      <c r="N11" s="164" t="str">
        <f>IF(M11="","",AVERAGE(Humorous!$L12:$L15))</f>
        <v/>
      </c>
      <c r="O11" s="164" t="str">
        <f>IF(R11&lt;&gt;"",IF(COUNT(Classical!$M12:$M15)=4,-SMALL(Classical!$M12:$M15,1),0),"")</f>
        <v/>
      </c>
      <c r="P11" s="164" t="str">
        <f>IF(M11="","",-SUM(Classical!P12:P15))</f>
        <v/>
      </c>
      <c r="Q11" s="145" t="str">
        <f>IF(M11="","",SUM(M11,O11,P11))</f>
        <v/>
      </c>
      <c r="R11" s="164" t="str">
        <f>IF(SUM(Contemporary!M12:M15)=0,"",SUM(Contemporary!M12:M15))</f>
        <v/>
      </c>
      <c r="S11" s="164" t="str">
        <f>IF(R11="","",AVERAGE(Humorous!$L12:$L15))</f>
        <v/>
      </c>
      <c r="T11" s="164" t="str">
        <f>IF(R11&lt;&gt;"",IF(COUNT(Contemporary!$M12:$M15)=4,-SMALL(Contemporary!$M12:$M15,1),0),"")</f>
        <v/>
      </c>
      <c r="U11" s="164" t="str">
        <f>IF(R11="","",-SUM(Contemporary!P12:P15))</f>
        <v/>
      </c>
      <c r="V11" s="145" t="str">
        <f>IF(R11="","",SUM(R11,T11,U11))</f>
        <v/>
      </c>
      <c r="W11" s="164" t="str">
        <f>IF(SUM(Pantomime!M12:M15)=0,"",SUM(Pantomime!M12:M15))</f>
        <v/>
      </c>
      <c r="X11" s="164" t="str">
        <f>IF(W11="","",AVERAGE(Humorous!$L12:$L15))</f>
        <v/>
      </c>
      <c r="Y11" s="164" t="str">
        <f>IF(W11&lt;&gt;"",IF(COUNT(Pantomime!$M12:$M15)=4,-SMALL(Pantomime!$M12:$M15,1),0),"")</f>
        <v/>
      </c>
      <c r="Z11" s="164" t="str">
        <f>IF(W11="","",-SUM(Pantomime!P12:P15))</f>
        <v/>
      </c>
      <c r="AA11" s="145" t="str">
        <f>IF(W11="","",SUM(W11,Y11,Z11))</f>
        <v/>
      </c>
      <c r="AB11" s="164" t="str">
        <f>IF(SUM(Musical!M12:M15)=0,"",SUM(Musical!M12:M15))</f>
        <v/>
      </c>
      <c r="AC11" s="164" t="str">
        <f>IF(AB11="","",AVERAGE(Humorous!$L12:$L15))</f>
        <v/>
      </c>
      <c r="AD11" s="164" t="str">
        <f>IF(AB11&lt;&gt;"",IF(COUNT(Musical!$M12:$M15)=4,-SMALL(Musical!$M12:$M15,1),0),"")</f>
        <v/>
      </c>
      <c r="AE11" s="164" t="str">
        <f>IF(AB11="","",-SUM(Musical!P12:P15))</f>
        <v/>
      </c>
      <c r="AF11" s="90" t="str">
        <f>IF(AB11="","",SUM(AB11,AD11,AE11))</f>
        <v/>
      </c>
      <c r="AG11" s="164" t="str">
        <f>IF(SUM('One Act'!M12)=0,"",'One Act'!M12)</f>
        <v/>
      </c>
      <c r="AH11" s="164" t="str">
        <f>'One Act'!L12</f>
        <v/>
      </c>
      <c r="AI11" s="359" t="str">
        <f>IF(AG11="","",-'One Act'!K12*penalty_points_play)</f>
        <v/>
      </c>
      <c r="AJ11" s="145" t="str">
        <f>IF(AG11="","",SUM(AG11,AI11))</f>
        <v/>
      </c>
      <c r="AK11" s="365" t="str">
        <f>IFERROR(AVERAGE(D11,I11,N11,S11,X11,AC11,AH11),"")</f>
        <v/>
      </c>
      <c r="AL11" s="312" t="str">
        <f>IF(SUM(C11,H11,M11,R11,W11,AB11,AG11)=0,"",SUM(C11,F11,H11,K11,M11,P11,R11,U11,W11,Z11,AB11,AE11,AG11,AI11))</f>
        <v/>
      </c>
      <c r="AM11" s="319" t="str">
        <f>IF(SUM(G11,L11,Q11,V11,AA11,AF11,AJ11)=0,"",SUM(G11,L11,Q11,V11,AA11,AF11,AJ11))</f>
        <v/>
      </c>
      <c r="AN11" s="297" t="str">
        <f>IFERROR(_xlfn.RANK.EQ(AM11,$AM$3:$AM$127,0)+COUNTIFS($AM$3:$AM$127,$AM11,$AL$3:$AL$127,"&gt;"&amp;$AL11)+COUNTIFS($AM$3:$AM$127,$AM11,$AL$3:$AL$127,$AL11,$AK$3:$AK$127,"&lt;"&amp;$AK11),"")</f>
        <v/>
      </c>
      <c r="AO11" s="290"/>
    </row>
    <row r="12" spans="1:41" ht="15.75" x14ac:dyDescent="0.25">
      <c r="A12" s="617"/>
      <c r="B12" s="584"/>
      <c r="C12" s="164"/>
      <c r="D12" s="164"/>
      <c r="E12" s="164"/>
      <c r="F12" s="164"/>
      <c r="G12" s="145"/>
      <c r="H12" s="164"/>
      <c r="I12" s="164"/>
      <c r="J12" s="164"/>
      <c r="K12" s="164"/>
      <c r="L12" s="145"/>
      <c r="M12" s="164"/>
      <c r="N12" s="164"/>
      <c r="O12" s="164"/>
      <c r="P12" s="164"/>
      <c r="Q12" s="145"/>
      <c r="R12" s="164"/>
      <c r="S12" s="164"/>
      <c r="T12" s="164"/>
      <c r="U12" s="164"/>
      <c r="V12" s="145"/>
      <c r="W12" s="164"/>
      <c r="X12" s="164"/>
      <c r="Y12" s="164"/>
      <c r="Z12" s="164"/>
      <c r="AA12" s="145"/>
      <c r="AB12" s="164"/>
      <c r="AC12" s="164"/>
      <c r="AD12" s="164"/>
      <c r="AE12" s="164"/>
      <c r="AF12" s="90"/>
      <c r="AG12" s="164"/>
      <c r="AH12" s="164"/>
      <c r="AI12" s="359"/>
      <c r="AJ12" s="145"/>
      <c r="AK12" s="88"/>
      <c r="AL12" s="312"/>
      <c r="AM12" s="319"/>
      <c r="AN12" s="297"/>
      <c r="AO12" s="290"/>
    </row>
    <row r="13" spans="1:41" ht="15.75" x14ac:dyDescent="0.25">
      <c r="A13" s="617"/>
      <c r="B13" s="584"/>
      <c r="C13" s="164"/>
      <c r="D13" s="164"/>
      <c r="E13" s="164"/>
      <c r="F13" s="164"/>
      <c r="G13" s="145"/>
      <c r="H13" s="164"/>
      <c r="I13" s="164"/>
      <c r="J13" s="164"/>
      <c r="K13" s="164"/>
      <c r="L13" s="145"/>
      <c r="M13" s="164"/>
      <c r="N13" s="164"/>
      <c r="O13" s="164"/>
      <c r="P13" s="164"/>
      <c r="Q13" s="145"/>
      <c r="R13" s="164"/>
      <c r="S13" s="164"/>
      <c r="T13" s="164"/>
      <c r="U13" s="164"/>
      <c r="V13" s="145"/>
      <c r="W13" s="164"/>
      <c r="X13" s="164"/>
      <c r="Y13" s="164"/>
      <c r="Z13" s="164"/>
      <c r="AA13" s="145"/>
      <c r="AB13" s="164"/>
      <c r="AC13" s="164"/>
      <c r="AD13" s="164"/>
      <c r="AE13" s="164"/>
      <c r="AF13" s="90"/>
      <c r="AG13" s="164"/>
      <c r="AH13" s="164"/>
      <c r="AI13" s="359"/>
      <c r="AJ13" s="145"/>
      <c r="AK13" s="88"/>
      <c r="AL13" s="312"/>
      <c r="AM13" s="319"/>
      <c r="AN13" s="297"/>
      <c r="AO13" s="290"/>
    </row>
    <row r="14" spans="1:41" ht="15.6" customHeight="1" x14ac:dyDescent="0.25">
      <c r="A14" s="618"/>
      <c r="B14" s="585"/>
      <c r="C14" s="164"/>
      <c r="D14" s="164"/>
      <c r="E14" s="164"/>
      <c r="F14" s="164"/>
      <c r="G14" s="145"/>
      <c r="H14" s="164"/>
      <c r="I14" s="164"/>
      <c r="J14" s="164"/>
      <c r="K14" s="164"/>
      <c r="L14" s="145"/>
      <c r="M14" s="164"/>
      <c r="N14" s="164"/>
      <c r="O14" s="164"/>
      <c r="P14" s="164"/>
      <c r="Q14" s="145"/>
      <c r="R14" s="164"/>
      <c r="S14" s="164"/>
      <c r="T14" s="164"/>
      <c r="U14" s="164"/>
      <c r="V14" s="145"/>
      <c r="W14" s="164"/>
      <c r="X14" s="164"/>
      <c r="Y14" s="164"/>
      <c r="Z14" s="164"/>
      <c r="AA14" s="145"/>
      <c r="AB14" s="164"/>
      <c r="AC14" s="164"/>
      <c r="AD14" s="164"/>
      <c r="AE14" s="164"/>
      <c r="AF14" s="90"/>
      <c r="AG14" s="164"/>
      <c r="AH14" s="164"/>
      <c r="AI14" s="359"/>
      <c r="AJ14" s="145"/>
      <c r="AK14" s="88"/>
      <c r="AL14" s="312"/>
      <c r="AM14" s="319"/>
      <c r="AN14" s="297"/>
      <c r="AO14" s="290"/>
    </row>
    <row r="15" spans="1:41" ht="15.75" x14ac:dyDescent="0.25">
      <c r="A15" s="607" t="s">
        <v>28</v>
      </c>
      <c r="B15" s="586" t="str">
        <f>IF(Entries!B15="","",Entries!B15)</f>
        <v/>
      </c>
      <c r="C15" s="165" t="str">
        <f>IF(SUM(Humorous!M16:M19)=0,"",SUM(Humorous!M16:M19))</f>
        <v/>
      </c>
      <c r="D15" s="165" t="str">
        <f>IF(C15="","",AVERAGE(Humorous!$L16:$L19))</f>
        <v/>
      </c>
      <c r="E15" s="165" t="str">
        <f>IF(C15&lt;&gt;"",IF(COUNT(Humorous!$M16:$M19)=4,-SMALL(Humorous!$M16:$M19,1),0),"")</f>
        <v/>
      </c>
      <c r="F15" s="165" t="str">
        <f>IF(C15="","",-SUM(Humorous!P16:P19))</f>
        <v/>
      </c>
      <c r="G15" s="146" t="str">
        <f>IF(C15="","",SUM(C15,E15,F15))</f>
        <v/>
      </c>
      <c r="H15" s="165" t="str">
        <f>IF(SUM(Dramatic!M16:M19)=0,"",SUM(Dramatic!M16:M19))</f>
        <v/>
      </c>
      <c r="I15" s="165" t="str">
        <f>IF(H15="","",AVERAGE(Humorous!$L16:$L19))</f>
        <v/>
      </c>
      <c r="J15" s="165" t="str">
        <f>IF(H15&lt;&gt;"",IF(COUNT(Dramatic!$M16:$M19)=4,-SMALL(Dramatic!$M16:$M19,1),0),"")</f>
        <v/>
      </c>
      <c r="K15" s="165" t="str">
        <f>IF(H15="","",-SUM(Dramatic!P16:P19))</f>
        <v/>
      </c>
      <c r="L15" s="146" t="str">
        <f>IF(H15="","",SUM(H15,J15,K15))</f>
        <v/>
      </c>
      <c r="M15" s="165" t="str">
        <f>IF(SUM(Classical!M16:M19)=0,"",SUM(Classical!M16:M19))</f>
        <v/>
      </c>
      <c r="N15" s="165" t="str">
        <f>IF(M15="","",AVERAGE(Humorous!$L16:$L19))</f>
        <v/>
      </c>
      <c r="O15" s="165" t="str">
        <f>IF(R15&lt;&gt;"",IF(COUNT(Classical!$M16:$M19)=4,-SMALL(Classical!$M16:$M19,1),0),"")</f>
        <v/>
      </c>
      <c r="P15" s="165" t="str">
        <f>IF(M15="","",-SUM(Classical!P16:P19))</f>
        <v/>
      </c>
      <c r="Q15" s="146" t="str">
        <f>IF(M15="","",SUM(M15,O15,P15))</f>
        <v/>
      </c>
      <c r="R15" s="165" t="str">
        <f>IF(SUM(Contemporary!M16:M19)=0,"",SUM(Contemporary!M16:M19))</f>
        <v/>
      </c>
      <c r="S15" s="165" t="str">
        <f>IF(R15="","",AVERAGE(Humorous!$L16:$L19))</f>
        <v/>
      </c>
      <c r="T15" s="165" t="str">
        <f>IF(R15&lt;&gt;"",IF(COUNT(Contemporary!$M16:$M19)=4,-SMALL(Contemporary!$M16:$M19,1),0),"")</f>
        <v/>
      </c>
      <c r="U15" s="165" t="str">
        <f>IF(R15="","",-SUM(Contemporary!P16:P19))</f>
        <v/>
      </c>
      <c r="V15" s="146" t="str">
        <f>IF(R15="","",SUM(R15,T15,U15))</f>
        <v/>
      </c>
      <c r="W15" s="165" t="str">
        <f>IF(SUM(Pantomime!M16:M19)=0,"",SUM(Pantomime!M16:M19))</f>
        <v/>
      </c>
      <c r="X15" s="165" t="str">
        <f>IF(W15="","",AVERAGE(Humorous!$L16:$L19))</f>
        <v/>
      </c>
      <c r="Y15" s="165" t="str">
        <f>IF(W15&lt;&gt;"",IF(COUNT(Pantomime!$M16:$M19)=4,-SMALL(Pantomime!$M16:$M19,1),0),"")</f>
        <v/>
      </c>
      <c r="Z15" s="165" t="str">
        <f>IF(W15="","",-SUM(Pantomime!P16:P19))</f>
        <v/>
      </c>
      <c r="AA15" s="146" t="str">
        <f>IF(W15="","",SUM(W15,Y15,Z15))</f>
        <v/>
      </c>
      <c r="AB15" s="165" t="str">
        <f>IF(SUM(Musical!M16:M19)=0,"",SUM(Musical!M16:M19))</f>
        <v/>
      </c>
      <c r="AC15" s="165" t="str">
        <f>IF(AB15="","",AVERAGE(Humorous!$L16:$L19))</f>
        <v/>
      </c>
      <c r="AD15" s="165" t="str">
        <f>IF(AB15&lt;&gt;"",IF(COUNT(Musical!$M16:$M19)=4,-SMALL(Musical!$M16:$M19,1),0),"")</f>
        <v/>
      </c>
      <c r="AE15" s="165" t="str">
        <f>IF(AB15="","",-SUM(Musical!P16:P19))</f>
        <v/>
      </c>
      <c r="AF15" s="101" t="str">
        <f>IF(AB15="","",SUM(AB15,AD15,AE15))</f>
        <v/>
      </c>
      <c r="AG15" s="165" t="str">
        <f>IF(SUM('One Act'!M16)=0,"",'One Act'!M16)</f>
        <v/>
      </c>
      <c r="AH15" s="165" t="str">
        <f>'One Act'!L16</f>
        <v/>
      </c>
      <c r="AI15" s="360" t="str">
        <f>IF(AG15="","",-'One Act'!K16*penalty_points_play)</f>
        <v/>
      </c>
      <c r="AJ15" s="146" t="str">
        <f>IF(AG15="","",SUM(AG15,AI15))</f>
        <v/>
      </c>
      <c r="AK15" s="366" t="str">
        <f>IFERROR(AVERAGE(D15,I15,N15,S15,X15,AC15,AH15),"")</f>
        <v/>
      </c>
      <c r="AL15" s="313" t="str">
        <f>IF(SUM(C15,H15,M15,R15,W15,AB15,AG15)=0,"",SUM(C15,F15,H15,K15,M15,P15,R15,U15,W15,Z15,AB15,AE15,AG15,AI15))</f>
        <v/>
      </c>
      <c r="AM15" s="320" t="str">
        <f>IF(SUM(G15,L15,Q15,V15,AA15,AF15,AJ15)=0,"",SUM(G15,L15,Q15,V15,AA15,AF15,AJ15))</f>
        <v/>
      </c>
      <c r="AN15" s="298" t="str">
        <f>IFERROR(_xlfn.RANK.EQ(AM15,$AM$3:$AM$127,0)+COUNTIFS($AM$3:$AM$127,$AM15,$AL$3:$AL$127,"&gt;"&amp;$AL15)+COUNTIFS($AM$3:$AM$127,$AM15,$AL$3:$AL$127,$AL15,$AK$3:$AK$127,"&lt;"&amp;$AK15),"")</f>
        <v/>
      </c>
      <c r="AO15" s="290"/>
    </row>
    <row r="16" spans="1:41" ht="15.75" x14ac:dyDescent="0.25">
      <c r="A16" s="608"/>
      <c r="B16" s="587"/>
      <c r="C16" s="165"/>
      <c r="D16" s="165"/>
      <c r="E16" s="165"/>
      <c r="F16" s="165"/>
      <c r="G16" s="146"/>
      <c r="H16" s="165"/>
      <c r="I16" s="165"/>
      <c r="J16" s="165"/>
      <c r="K16" s="165"/>
      <c r="L16" s="146"/>
      <c r="M16" s="165"/>
      <c r="N16" s="165"/>
      <c r="O16" s="165"/>
      <c r="P16" s="165"/>
      <c r="Q16" s="146"/>
      <c r="R16" s="165"/>
      <c r="S16" s="165"/>
      <c r="T16" s="165"/>
      <c r="U16" s="165"/>
      <c r="V16" s="146"/>
      <c r="W16" s="165"/>
      <c r="X16" s="165"/>
      <c r="Y16" s="165"/>
      <c r="Z16" s="165"/>
      <c r="AA16" s="146"/>
      <c r="AB16" s="165"/>
      <c r="AC16" s="165"/>
      <c r="AD16" s="165"/>
      <c r="AE16" s="165"/>
      <c r="AF16" s="101"/>
      <c r="AG16" s="165"/>
      <c r="AH16" s="165"/>
      <c r="AI16" s="360"/>
      <c r="AJ16" s="146"/>
      <c r="AK16" s="99"/>
      <c r="AL16" s="313"/>
      <c r="AM16" s="320"/>
      <c r="AN16" s="298"/>
      <c r="AO16" s="290"/>
    </row>
    <row r="17" spans="1:41" ht="15.75" x14ac:dyDescent="0.25">
      <c r="A17" s="608"/>
      <c r="B17" s="587"/>
      <c r="C17" s="165"/>
      <c r="D17" s="165"/>
      <c r="E17" s="165"/>
      <c r="F17" s="165"/>
      <c r="G17" s="146"/>
      <c r="H17" s="165"/>
      <c r="I17" s="165"/>
      <c r="J17" s="165"/>
      <c r="K17" s="165"/>
      <c r="L17" s="146"/>
      <c r="M17" s="165"/>
      <c r="N17" s="165"/>
      <c r="O17" s="165"/>
      <c r="P17" s="165"/>
      <c r="Q17" s="146"/>
      <c r="R17" s="165"/>
      <c r="S17" s="165"/>
      <c r="T17" s="165"/>
      <c r="U17" s="165"/>
      <c r="V17" s="146"/>
      <c r="W17" s="165"/>
      <c r="X17" s="165"/>
      <c r="Y17" s="165"/>
      <c r="Z17" s="165"/>
      <c r="AA17" s="146"/>
      <c r="AB17" s="165"/>
      <c r="AC17" s="165"/>
      <c r="AD17" s="165"/>
      <c r="AE17" s="165"/>
      <c r="AF17" s="101"/>
      <c r="AG17" s="165"/>
      <c r="AH17" s="165"/>
      <c r="AI17" s="360"/>
      <c r="AJ17" s="146"/>
      <c r="AK17" s="99"/>
      <c r="AL17" s="313"/>
      <c r="AM17" s="320"/>
      <c r="AN17" s="298"/>
      <c r="AO17" s="290"/>
    </row>
    <row r="18" spans="1:41" ht="15.6" customHeight="1" x14ac:dyDescent="0.25">
      <c r="A18" s="609"/>
      <c r="B18" s="588"/>
      <c r="C18" s="165"/>
      <c r="D18" s="165"/>
      <c r="E18" s="165"/>
      <c r="F18" s="165"/>
      <c r="G18" s="146"/>
      <c r="H18" s="165"/>
      <c r="I18" s="165"/>
      <c r="J18" s="165"/>
      <c r="K18" s="165"/>
      <c r="L18" s="146"/>
      <c r="M18" s="165"/>
      <c r="N18" s="165"/>
      <c r="O18" s="165"/>
      <c r="P18" s="165"/>
      <c r="Q18" s="146"/>
      <c r="R18" s="165"/>
      <c r="S18" s="165"/>
      <c r="T18" s="165"/>
      <c r="U18" s="165"/>
      <c r="V18" s="146"/>
      <c r="W18" s="165"/>
      <c r="X18" s="165"/>
      <c r="Y18" s="165"/>
      <c r="Z18" s="165"/>
      <c r="AA18" s="146"/>
      <c r="AB18" s="165"/>
      <c r="AC18" s="165"/>
      <c r="AD18" s="165"/>
      <c r="AE18" s="165"/>
      <c r="AF18" s="101"/>
      <c r="AG18" s="165"/>
      <c r="AH18" s="165"/>
      <c r="AI18" s="360"/>
      <c r="AJ18" s="146"/>
      <c r="AK18" s="99"/>
      <c r="AL18" s="313"/>
      <c r="AM18" s="320"/>
      <c r="AN18" s="298"/>
      <c r="AO18" s="290"/>
    </row>
    <row r="19" spans="1:41" ht="15.75" x14ac:dyDescent="0.25">
      <c r="A19" s="610" t="s">
        <v>29</v>
      </c>
      <c r="B19" s="589" t="str">
        <f>IF(Entries!B19="","",Entries!B19)</f>
        <v/>
      </c>
      <c r="C19" s="167" t="str">
        <f>IF(SUM(Humorous!M20:M23)=0,"",SUM(Humorous!M20:M23))</f>
        <v/>
      </c>
      <c r="D19" s="167" t="str">
        <f>IF(C19="","",AVERAGE(Humorous!$L20:$L23))</f>
        <v/>
      </c>
      <c r="E19" s="167" t="str">
        <f>IF(C19&lt;&gt;"",IF(COUNT(Humorous!$M20:$M23)=4,-SMALL(Humorous!$M20:$M23,1),0),"")</f>
        <v/>
      </c>
      <c r="F19" s="167" t="str">
        <f>IF(C19="","",-SUM(Humorous!P20:P23))</f>
        <v/>
      </c>
      <c r="G19" s="147" t="str">
        <f>IF(C19="","",SUM(C19,E19,F19))</f>
        <v/>
      </c>
      <c r="H19" s="167" t="str">
        <f>IF(SUM(Dramatic!M20:M23)=0,"",SUM(Dramatic!M20:M23))</f>
        <v/>
      </c>
      <c r="I19" s="167" t="str">
        <f>IF(H19="","",AVERAGE(Humorous!$L20:$L23))</f>
        <v/>
      </c>
      <c r="J19" s="167" t="str">
        <f>IF(H19&lt;&gt;"",IF(COUNT(Dramatic!$M20:$M23)=4,-SMALL(Dramatic!$M20:$M23,1),0),"")</f>
        <v/>
      </c>
      <c r="K19" s="167" t="str">
        <f>IF(H19="","",-SUM(Dramatic!P20:P23))</f>
        <v/>
      </c>
      <c r="L19" s="147" t="str">
        <f>IF(H19="","",SUM(H19,J19,K19))</f>
        <v/>
      </c>
      <c r="M19" s="167" t="str">
        <f>IF(SUM(Classical!M20:M23)=0,"",SUM(Classical!M20:M23))</f>
        <v/>
      </c>
      <c r="N19" s="167" t="str">
        <f>IF(M19="","",AVERAGE(Humorous!$L20:$L23))</f>
        <v/>
      </c>
      <c r="O19" s="167" t="str">
        <f>IF(R19&lt;&gt;"",IF(COUNT(Classical!$M20:$M23)=4,-SMALL(Classical!$M20:$M23,1),0),"")</f>
        <v/>
      </c>
      <c r="P19" s="167" t="str">
        <f>IF(M19="","",-SUM(Classical!P20:P23))</f>
        <v/>
      </c>
      <c r="Q19" s="147" t="str">
        <f>IF(M19="","",SUM(M19,O19,P19))</f>
        <v/>
      </c>
      <c r="R19" s="167" t="str">
        <f>IF(SUM(Contemporary!M20:M23)=0,"",SUM(Contemporary!M20:M23))</f>
        <v/>
      </c>
      <c r="S19" s="167" t="str">
        <f>IF(R19="","",AVERAGE(Humorous!$L20:$L23))</f>
        <v/>
      </c>
      <c r="T19" s="167" t="str">
        <f>IF(R19&lt;&gt;"",IF(COUNT(Contemporary!$M20:$M23)=4,-SMALL(Contemporary!$M20:$M23,1),0),"")</f>
        <v/>
      </c>
      <c r="U19" s="167" t="str">
        <f>IF(R19="","",-SUM(Contemporary!P20:P23))</f>
        <v/>
      </c>
      <c r="V19" s="147" t="str">
        <f>IF(R19="","",SUM(R19,T19,U19))</f>
        <v/>
      </c>
      <c r="W19" s="167" t="str">
        <f>IF(SUM(Pantomime!M20:M23)=0,"",SUM(Pantomime!M20:M23))</f>
        <v/>
      </c>
      <c r="X19" s="167" t="str">
        <f>IF(W19="","",AVERAGE(Humorous!$L20:$L23))</f>
        <v/>
      </c>
      <c r="Y19" s="167" t="str">
        <f>IF(W19&lt;&gt;"",IF(COUNT(Pantomime!$M20:$M23)=4,-SMALL(Pantomime!$M20:$M23,1),0),"")</f>
        <v/>
      </c>
      <c r="Z19" s="167" t="str">
        <f>IF(W19="","",-SUM(Pantomime!P20:P23))</f>
        <v/>
      </c>
      <c r="AA19" s="147" t="str">
        <f>IF(W19="","",SUM(W19,Y19,Z19))</f>
        <v/>
      </c>
      <c r="AB19" s="167" t="str">
        <f>IF(SUM(Musical!M20:M23)=0,"",SUM(Musical!M20:M23))</f>
        <v/>
      </c>
      <c r="AC19" s="167" t="str">
        <f>IF(AB19="","",AVERAGE(Humorous!$L20:$L23))</f>
        <v/>
      </c>
      <c r="AD19" s="167" t="str">
        <f>IF(AB19&lt;&gt;"",IF(COUNT(Musical!$M20:$M23)=4,-SMALL(Musical!$M20:$M23,1),0),"")</f>
        <v/>
      </c>
      <c r="AE19" s="167" t="str">
        <f>IF(AB19="","",-SUM(Musical!P20:P23))</f>
        <v/>
      </c>
      <c r="AF19" s="108" t="str">
        <f>IF(AB19="","",SUM(AB19,AD19,AE19))</f>
        <v/>
      </c>
      <c r="AG19" s="167" t="str">
        <f>IF(SUM('One Act'!M20)=0,"",'One Act'!M20)</f>
        <v/>
      </c>
      <c r="AH19" s="167" t="str">
        <f>'One Act'!L20</f>
        <v/>
      </c>
      <c r="AI19" s="166" t="str">
        <f>IF(AG19="","",-'One Act'!K20*penalty_points_play)</f>
        <v/>
      </c>
      <c r="AJ19" s="147" t="str">
        <f>IF(AG19="","",SUM(AG19,AI19))</f>
        <v/>
      </c>
      <c r="AK19" s="367" t="str">
        <f>IFERROR(AVERAGE(D19,I19,N19,S19,X19,AC19,AH19),"")</f>
        <v/>
      </c>
      <c r="AL19" s="314" t="str">
        <f>IF(SUM(C19,H19,M19,R19,W19,AB19,AG19)=0,"",SUM(C19,F19,H19,K19,M19,P19,R19,U19,W19,Z19,AB19,AE19,AG19,AI19))</f>
        <v/>
      </c>
      <c r="AM19" s="321" t="str">
        <f>IF(SUM(G19,L19,Q19,V19,AA19,AF19,AJ19)=0,"",SUM(G19,L19,Q19,V19,AA19,AF19,AJ19))</f>
        <v/>
      </c>
      <c r="AN19" s="299" t="str">
        <f>IFERROR(_xlfn.RANK.EQ(AM19,$AM$3:$AM$127,0)+COUNTIFS($AM$3:$AM$127,$AM19,$AL$3:$AL$127,"&gt;"&amp;$AL19)+COUNTIFS($AM$3:$AM$127,$AM19,$AL$3:$AL$127,$AL19,$AK$3:$AK$127,"&lt;"&amp;$AK19),"")</f>
        <v/>
      </c>
      <c r="AO19" s="290"/>
    </row>
    <row r="20" spans="1:41" ht="15.75" x14ac:dyDescent="0.25">
      <c r="A20" s="611"/>
      <c r="B20" s="590"/>
      <c r="C20" s="167"/>
      <c r="D20" s="167"/>
      <c r="E20" s="167"/>
      <c r="F20" s="167"/>
      <c r="G20" s="147"/>
      <c r="H20" s="167"/>
      <c r="I20" s="167"/>
      <c r="J20" s="167"/>
      <c r="K20" s="167"/>
      <c r="L20" s="147"/>
      <c r="M20" s="167"/>
      <c r="N20" s="167"/>
      <c r="O20" s="167"/>
      <c r="P20" s="167"/>
      <c r="Q20" s="147"/>
      <c r="R20" s="167"/>
      <c r="S20" s="167"/>
      <c r="T20" s="167"/>
      <c r="U20" s="167"/>
      <c r="V20" s="147"/>
      <c r="W20" s="167"/>
      <c r="X20" s="167"/>
      <c r="Y20" s="167"/>
      <c r="Z20" s="167"/>
      <c r="AA20" s="147"/>
      <c r="AB20" s="167"/>
      <c r="AC20" s="167"/>
      <c r="AD20" s="167"/>
      <c r="AE20" s="167"/>
      <c r="AF20" s="108"/>
      <c r="AG20" s="167"/>
      <c r="AH20" s="167"/>
      <c r="AI20" s="166"/>
      <c r="AJ20" s="147"/>
      <c r="AK20" s="106"/>
      <c r="AL20" s="314"/>
      <c r="AM20" s="321"/>
      <c r="AN20" s="299"/>
      <c r="AO20" s="290"/>
    </row>
    <row r="21" spans="1:41" ht="15.75" x14ac:dyDescent="0.25">
      <c r="A21" s="611"/>
      <c r="B21" s="590"/>
      <c r="C21" s="167"/>
      <c r="D21" s="167"/>
      <c r="E21" s="167"/>
      <c r="F21" s="167"/>
      <c r="G21" s="147"/>
      <c r="H21" s="167"/>
      <c r="I21" s="167"/>
      <c r="J21" s="167"/>
      <c r="K21" s="167"/>
      <c r="L21" s="147"/>
      <c r="M21" s="167"/>
      <c r="N21" s="167"/>
      <c r="O21" s="167"/>
      <c r="P21" s="167"/>
      <c r="Q21" s="147"/>
      <c r="R21" s="167"/>
      <c r="S21" s="167"/>
      <c r="T21" s="167"/>
      <c r="U21" s="167"/>
      <c r="V21" s="147"/>
      <c r="W21" s="167"/>
      <c r="X21" s="167"/>
      <c r="Y21" s="167"/>
      <c r="Z21" s="167"/>
      <c r="AA21" s="147"/>
      <c r="AB21" s="167"/>
      <c r="AC21" s="167"/>
      <c r="AD21" s="167"/>
      <c r="AE21" s="167"/>
      <c r="AF21" s="108"/>
      <c r="AG21" s="167"/>
      <c r="AH21" s="167"/>
      <c r="AI21" s="166"/>
      <c r="AJ21" s="147"/>
      <c r="AK21" s="106"/>
      <c r="AL21" s="314"/>
      <c r="AM21" s="321"/>
      <c r="AN21" s="299"/>
      <c r="AO21" s="290"/>
    </row>
    <row r="22" spans="1:41" ht="15.6" customHeight="1" x14ac:dyDescent="0.25">
      <c r="A22" s="612"/>
      <c r="B22" s="591"/>
      <c r="C22" s="167"/>
      <c r="D22" s="167"/>
      <c r="E22" s="167"/>
      <c r="F22" s="167"/>
      <c r="G22" s="147"/>
      <c r="H22" s="167"/>
      <c r="I22" s="167"/>
      <c r="J22" s="167"/>
      <c r="K22" s="167"/>
      <c r="L22" s="147"/>
      <c r="M22" s="167"/>
      <c r="N22" s="167"/>
      <c r="O22" s="167"/>
      <c r="P22" s="167"/>
      <c r="Q22" s="147"/>
      <c r="R22" s="167"/>
      <c r="S22" s="167"/>
      <c r="T22" s="167"/>
      <c r="U22" s="167"/>
      <c r="V22" s="147"/>
      <c r="W22" s="167"/>
      <c r="X22" s="167"/>
      <c r="Y22" s="167"/>
      <c r="Z22" s="167"/>
      <c r="AA22" s="147"/>
      <c r="AB22" s="167"/>
      <c r="AC22" s="167"/>
      <c r="AD22" s="167"/>
      <c r="AE22" s="167"/>
      <c r="AF22" s="108"/>
      <c r="AG22" s="167"/>
      <c r="AH22" s="167"/>
      <c r="AI22" s="166"/>
      <c r="AJ22" s="147"/>
      <c r="AK22" s="106"/>
      <c r="AL22" s="314"/>
      <c r="AM22" s="321"/>
      <c r="AN22" s="299"/>
      <c r="AO22" s="290"/>
    </row>
    <row r="23" spans="1:41" ht="15.75" x14ac:dyDescent="0.25">
      <c r="A23" s="613" t="s">
        <v>30</v>
      </c>
      <c r="B23" s="592" t="str">
        <f>IF(Entries!B23="","",Entries!B23)</f>
        <v/>
      </c>
      <c r="C23" s="168" t="str">
        <f>IF(SUM(Humorous!M24:M27)=0,"",SUM(Humorous!M24:M27))</f>
        <v/>
      </c>
      <c r="D23" s="168" t="str">
        <f>IF(C23="","",AVERAGE(Humorous!$L24:$L27))</f>
        <v/>
      </c>
      <c r="E23" s="168" t="str">
        <f>IF(C23&lt;&gt;"",IF(COUNT(Humorous!$M24:$M27)=4,-SMALL(Humorous!$M24:$M27,1),0),"")</f>
        <v/>
      </c>
      <c r="F23" s="168" t="str">
        <f>IF(C23="","",-SUM(Humorous!P24:P27))</f>
        <v/>
      </c>
      <c r="G23" s="148" t="str">
        <f>IF(C23="","",SUM(C23,E23,F23))</f>
        <v/>
      </c>
      <c r="H23" s="168" t="str">
        <f>IF(SUM(Dramatic!M24:M27)=0,"",SUM(Dramatic!M24:M27))</f>
        <v/>
      </c>
      <c r="I23" s="168" t="str">
        <f>IF(H23="","",AVERAGE(Humorous!$L24:$L27))</f>
        <v/>
      </c>
      <c r="J23" s="168" t="str">
        <f>IF(H23&lt;&gt;"",IF(COUNT(Dramatic!$M24:$M27)=4,-SMALL(Dramatic!$M24:$M27,1),0),"")</f>
        <v/>
      </c>
      <c r="K23" s="168" t="str">
        <f>IF(H23="","",-SUM(Dramatic!P24:P27))</f>
        <v/>
      </c>
      <c r="L23" s="148" t="str">
        <f>IF(H23="","",SUM(H23,J23,K23))</f>
        <v/>
      </c>
      <c r="M23" s="168" t="str">
        <f>IF(SUM(Classical!M24:M27)=0,"",SUM(Classical!M24:M27))</f>
        <v/>
      </c>
      <c r="N23" s="168" t="str">
        <f>IF(M23="","",AVERAGE(Humorous!$L24:$L27))</f>
        <v/>
      </c>
      <c r="O23" s="168" t="str">
        <f>IF(R23&lt;&gt;"",IF(COUNT(Classical!$M24:$M27)=4,-SMALL(Classical!$M24:$M27,1),0),"")</f>
        <v/>
      </c>
      <c r="P23" s="168" t="str">
        <f>IF(M23="","",-SUM(Classical!P24:P27))</f>
        <v/>
      </c>
      <c r="Q23" s="148" t="str">
        <f>IF(M23="","",SUM(M23,O23,P23))</f>
        <v/>
      </c>
      <c r="R23" s="168" t="str">
        <f>IF(SUM(Contemporary!M24:M27)=0,"",SUM(Contemporary!M24:M27))</f>
        <v/>
      </c>
      <c r="S23" s="168" t="str">
        <f>IF(R23="","",AVERAGE(Humorous!$L24:$L27))</f>
        <v/>
      </c>
      <c r="T23" s="168" t="str">
        <f>IF(R23&lt;&gt;"",IF(COUNT(Contemporary!$M24:$M27)=4,-SMALL(Contemporary!$M24:$M27,1),0),"")</f>
        <v/>
      </c>
      <c r="U23" s="168" t="str">
        <f>IF(R23="","",-SUM(Contemporary!P24:P27))</f>
        <v/>
      </c>
      <c r="V23" s="148" t="str">
        <f>IF(R23="","",SUM(R23,T23,U23))</f>
        <v/>
      </c>
      <c r="W23" s="168" t="str">
        <f>IF(SUM(Pantomime!M24:M27)=0,"",SUM(Pantomime!M24:M27))</f>
        <v/>
      </c>
      <c r="X23" s="168" t="str">
        <f>IF(W23="","",AVERAGE(Humorous!$L24:$L27))</f>
        <v/>
      </c>
      <c r="Y23" s="168" t="str">
        <f>IF(W23&lt;&gt;"",IF(COUNT(Pantomime!$M24:$M27)=4,-SMALL(Pantomime!$M24:$M27,1),0),"")</f>
        <v/>
      </c>
      <c r="Z23" s="168" t="str">
        <f>IF(W23="","",-SUM(Pantomime!P24:P27))</f>
        <v/>
      </c>
      <c r="AA23" s="148" t="str">
        <f>IF(W23="","",SUM(W23,Y23,Z23))</f>
        <v/>
      </c>
      <c r="AB23" s="168" t="str">
        <f>IF(SUM(Musical!M24:M27)=0,"",SUM(Musical!M24:M27))</f>
        <v/>
      </c>
      <c r="AC23" s="168" t="str">
        <f>IF(AB23="","",AVERAGE(Humorous!$L24:$L27))</f>
        <v/>
      </c>
      <c r="AD23" s="168" t="str">
        <f>IF(AB23&lt;&gt;"",IF(COUNT(Musical!$M24:$M27)=4,-SMALL(Musical!$M24:$M27,1),0),"")</f>
        <v/>
      </c>
      <c r="AE23" s="168" t="str">
        <f>IF(AB23="","",-SUM(Musical!P24:P27))</f>
        <v/>
      </c>
      <c r="AF23" s="115" t="str">
        <f>IF(AB23="","",SUM(AB23,AD23,AE23))</f>
        <v/>
      </c>
      <c r="AG23" s="168" t="str">
        <f>IF(SUM('One Act'!M24)=0,"",'One Act'!M24)</f>
        <v/>
      </c>
      <c r="AH23" s="168" t="str">
        <f>'One Act'!L24</f>
        <v/>
      </c>
      <c r="AI23" s="361" t="str">
        <f>IF(AG23="","",-'One Act'!K24*penalty_points_play)</f>
        <v/>
      </c>
      <c r="AJ23" s="148" t="str">
        <f>IF(AG23="","",SUM(AG23,AI23))</f>
        <v/>
      </c>
      <c r="AK23" s="368" t="str">
        <f>IFERROR(AVERAGE(D23,I23,N23,S23,X23,AC23,AH23),"")</f>
        <v/>
      </c>
      <c r="AL23" s="315" t="str">
        <f>IF(SUM(C23,H23,M23,R23,W23,AB23,AG23)=0,"",SUM(C23,F23,H23,K23,M23,P23,R23,U23,W23,Z23,AB23,AE23,AG23,AI23))</f>
        <v/>
      </c>
      <c r="AM23" s="322" t="str">
        <f>IF(SUM(G23,L23,Q23,V23,AA23,AF23,AJ23)=0,"",SUM(G23,L23,Q23,V23,AA23,AF23,AJ23))</f>
        <v/>
      </c>
      <c r="AN23" s="300" t="str">
        <f>IFERROR(_xlfn.RANK.EQ(AM23,$AM$3:$AM$127,0)+COUNTIFS($AM$3:$AM$127,$AM23,$AL$3:$AL$127,"&gt;"&amp;$AL23)+COUNTIFS($AM$3:$AM$127,$AM23,$AL$3:$AL$127,$AL23,$AK$3:$AK$127,"&lt;"&amp;$AK23),"")</f>
        <v/>
      </c>
      <c r="AO23" s="290"/>
    </row>
    <row r="24" spans="1:41" ht="15.75" x14ac:dyDescent="0.25">
      <c r="A24" s="614"/>
      <c r="B24" s="593"/>
      <c r="C24" s="168"/>
      <c r="D24" s="168"/>
      <c r="E24" s="168"/>
      <c r="F24" s="168"/>
      <c r="G24" s="148"/>
      <c r="H24" s="168"/>
      <c r="I24" s="168"/>
      <c r="J24" s="168"/>
      <c r="K24" s="168"/>
      <c r="L24" s="148"/>
      <c r="M24" s="168"/>
      <c r="N24" s="168"/>
      <c r="O24" s="168"/>
      <c r="P24" s="168"/>
      <c r="Q24" s="148"/>
      <c r="R24" s="168"/>
      <c r="S24" s="168"/>
      <c r="T24" s="168"/>
      <c r="U24" s="168"/>
      <c r="V24" s="148"/>
      <c r="W24" s="168"/>
      <c r="X24" s="168"/>
      <c r="Y24" s="168"/>
      <c r="Z24" s="168"/>
      <c r="AA24" s="148"/>
      <c r="AB24" s="168"/>
      <c r="AC24" s="168"/>
      <c r="AD24" s="168"/>
      <c r="AE24" s="168"/>
      <c r="AF24" s="115"/>
      <c r="AG24" s="168"/>
      <c r="AH24" s="168"/>
      <c r="AI24" s="361"/>
      <c r="AJ24" s="148"/>
      <c r="AK24" s="113"/>
      <c r="AL24" s="315"/>
      <c r="AM24" s="322"/>
      <c r="AN24" s="300"/>
      <c r="AO24" s="290"/>
    </row>
    <row r="25" spans="1:41" ht="15.75" x14ac:dyDescent="0.25">
      <c r="A25" s="614"/>
      <c r="B25" s="593"/>
      <c r="C25" s="168"/>
      <c r="D25" s="168"/>
      <c r="E25" s="168"/>
      <c r="F25" s="168"/>
      <c r="G25" s="148"/>
      <c r="H25" s="168"/>
      <c r="I25" s="168"/>
      <c r="J25" s="168"/>
      <c r="K25" s="168"/>
      <c r="L25" s="148"/>
      <c r="M25" s="168"/>
      <c r="N25" s="168"/>
      <c r="O25" s="168"/>
      <c r="P25" s="168"/>
      <c r="Q25" s="148"/>
      <c r="R25" s="168"/>
      <c r="S25" s="168"/>
      <c r="T25" s="168"/>
      <c r="U25" s="168"/>
      <c r="V25" s="148"/>
      <c r="W25" s="168"/>
      <c r="X25" s="168"/>
      <c r="Y25" s="168"/>
      <c r="Z25" s="168"/>
      <c r="AA25" s="148"/>
      <c r="AB25" s="168"/>
      <c r="AC25" s="168"/>
      <c r="AD25" s="168"/>
      <c r="AE25" s="168"/>
      <c r="AF25" s="115"/>
      <c r="AG25" s="168"/>
      <c r="AH25" s="168"/>
      <c r="AI25" s="361"/>
      <c r="AJ25" s="148"/>
      <c r="AK25" s="113"/>
      <c r="AL25" s="315"/>
      <c r="AM25" s="322"/>
      <c r="AN25" s="300"/>
      <c r="AO25" s="290"/>
    </row>
    <row r="26" spans="1:41" ht="15.6" customHeight="1" x14ac:dyDescent="0.25">
      <c r="A26" s="615"/>
      <c r="B26" s="594"/>
      <c r="C26" s="168"/>
      <c r="D26" s="168"/>
      <c r="E26" s="168"/>
      <c r="F26" s="168"/>
      <c r="G26" s="148"/>
      <c r="H26" s="168"/>
      <c r="I26" s="168"/>
      <c r="J26" s="168"/>
      <c r="K26" s="168"/>
      <c r="L26" s="148"/>
      <c r="M26" s="168"/>
      <c r="N26" s="168"/>
      <c r="O26" s="168"/>
      <c r="P26" s="168"/>
      <c r="Q26" s="148"/>
      <c r="R26" s="168"/>
      <c r="S26" s="168"/>
      <c r="T26" s="168"/>
      <c r="U26" s="168"/>
      <c r="V26" s="148"/>
      <c r="W26" s="168"/>
      <c r="X26" s="168"/>
      <c r="Y26" s="168"/>
      <c r="Z26" s="168"/>
      <c r="AA26" s="148"/>
      <c r="AB26" s="168"/>
      <c r="AC26" s="168"/>
      <c r="AD26" s="168"/>
      <c r="AE26" s="168"/>
      <c r="AF26" s="115"/>
      <c r="AG26" s="168"/>
      <c r="AH26" s="168"/>
      <c r="AI26" s="361"/>
      <c r="AJ26" s="148"/>
      <c r="AK26" s="113"/>
      <c r="AL26" s="315"/>
      <c r="AM26" s="322"/>
      <c r="AN26" s="300"/>
      <c r="AO26" s="290"/>
    </row>
    <row r="27" spans="1:41" ht="15.75" x14ac:dyDescent="0.25">
      <c r="A27" s="604" t="s">
        <v>31</v>
      </c>
      <c r="B27" s="574" t="str">
        <f>IF(Entries!B27="","",Entries!B27)</f>
        <v/>
      </c>
      <c r="C27" s="126" t="str">
        <f>IF(SUM(Humorous!M28:M31)=0,"",SUM(Humorous!M28:M31))</f>
        <v/>
      </c>
      <c r="D27" s="126" t="str">
        <f>IF(C27="","",AVERAGE(Humorous!$L28:$L31))</f>
        <v/>
      </c>
      <c r="E27" s="126" t="str">
        <f>IF(C27&lt;&gt;"",IF(COUNT(Humorous!$M28:$M31)=4,-SMALL(Humorous!$M28:$M31,1),0),"")</f>
        <v/>
      </c>
      <c r="F27" s="126" t="str">
        <f>IF(C27="","",-SUM(Humorous!P28:P31))</f>
        <v/>
      </c>
      <c r="G27" s="125" t="str">
        <f>IF(C27="","",SUM(C27,E27,F27))</f>
        <v/>
      </c>
      <c r="H27" s="126" t="str">
        <f>IF(SUM(Dramatic!M28:M31)=0,"",SUM(Dramatic!M28:M31))</f>
        <v/>
      </c>
      <c r="I27" s="126" t="str">
        <f>IF(H27="","",AVERAGE(Humorous!$L28:$L31))</f>
        <v/>
      </c>
      <c r="J27" s="126" t="str">
        <f>IF(H27&lt;&gt;"",IF(COUNT(Dramatic!$M28:$M31)=4,-SMALL(Dramatic!$M28:$M31,1),0),"")</f>
        <v/>
      </c>
      <c r="K27" s="126" t="str">
        <f>IF(H27="","",-SUM(Dramatic!P28:P31))</f>
        <v/>
      </c>
      <c r="L27" s="125" t="str">
        <f>IF(H27="","",SUM(H27,J27,K27))</f>
        <v/>
      </c>
      <c r="M27" s="126" t="str">
        <f>IF(SUM(Classical!M28:M31)=0,"",SUM(Classical!M28:M31))</f>
        <v/>
      </c>
      <c r="N27" s="126" t="str">
        <f>IF(M27="","",AVERAGE(Humorous!$L28:$L31))</f>
        <v/>
      </c>
      <c r="O27" s="126" t="str">
        <f>IF(R27&lt;&gt;"",IF(COUNT(Classical!$M28:$M31)=4,-SMALL(Classical!$M28:$M31,1),0),"")</f>
        <v/>
      </c>
      <c r="P27" s="126" t="str">
        <f>IF(M27="","",-SUM(Classical!P28:P31))</f>
        <v/>
      </c>
      <c r="Q27" s="125" t="str">
        <f>IF(M27="","",SUM(M27,O27,P27))</f>
        <v/>
      </c>
      <c r="R27" s="126" t="str">
        <f>IF(SUM(Contemporary!M28:M31)=0,"",SUM(Contemporary!M28:M31))</f>
        <v/>
      </c>
      <c r="S27" s="126" t="str">
        <f>IF(R27="","",AVERAGE(Humorous!$L28:$L31))</f>
        <v/>
      </c>
      <c r="T27" s="126" t="str">
        <f>IF(R27&lt;&gt;"",IF(COUNT(Contemporary!$M28:$M31)=4,-SMALL(Contemporary!$M28:$M31,1),0),"")</f>
        <v/>
      </c>
      <c r="U27" s="126" t="str">
        <f>IF(R27="","",-SUM(Contemporary!P28:P31))</f>
        <v/>
      </c>
      <c r="V27" s="125" t="str">
        <f>IF(R27="","",SUM(R27,T27,U27))</f>
        <v/>
      </c>
      <c r="W27" s="126" t="str">
        <f>IF(SUM(Pantomime!M28:M31)=0,"",SUM(Pantomime!M28:M31))</f>
        <v/>
      </c>
      <c r="X27" s="126" t="str">
        <f>IF(W27="","",AVERAGE(Humorous!$L28:$L31))</f>
        <v/>
      </c>
      <c r="Y27" s="126" t="str">
        <f>IF(W27&lt;&gt;"",IF(COUNT(Pantomime!$M28:$M31)=4,-SMALL(Pantomime!$M28:$M31,1),0),"")</f>
        <v/>
      </c>
      <c r="Z27" s="126" t="str">
        <f>IF(W27="","",-SUM(Pantomime!P28:P31))</f>
        <v/>
      </c>
      <c r="AA27" s="125" t="str">
        <f>IF(W27="","",SUM(W27,Y27,Z27))</f>
        <v/>
      </c>
      <c r="AB27" s="126" t="str">
        <f>IF(SUM(Musical!M28:M31)=0,"",SUM(Musical!M28:M31))</f>
        <v/>
      </c>
      <c r="AC27" s="126" t="str">
        <f>IF(AB27="","",AVERAGE(Humorous!$L28:$L31))</f>
        <v/>
      </c>
      <c r="AD27" s="126" t="str">
        <f>IF(AB27&lt;&gt;"",IF(COUNT(Musical!$M28:$M31)=4,-SMALL(Musical!$M28:$M31,1),0),"")</f>
        <v/>
      </c>
      <c r="AE27" s="126" t="str">
        <f>IF(AB27="","",-SUM(Musical!P28:P31))</f>
        <v/>
      </c>
      <c r="AF27" s="127" t="str">
        <f>IF(AB27="","",SUM(AB27,AD27,AE27))</f>
        <v/>
      </c>
      <c r="AG27" s="126" t="str">
        <f>IF(SUM('One Act'!M28)=0,"",'One Act'!M28)</f>
        <v/>
      </c>
      <c r="AH27" s="126" t="str">
        <f>'One Act'!L28</f>
        <v/>
      </c>
      <c r="AI27" s="362" t="str">
        <f>IF(AG27="","",-'One Act'!K28*penalty_points_play)</f>
        <v/>
      </c>
      <c r="AJ27" s="125" t="str">
        <f>IF(AG27="","",SUM(AG27,AI27))</f>
        <v/>
      </c>
      <c r="AK27" s="369" t="str">
        <f>IFERROR(AVERAGE(D27,I27,N27,S27,X27,AC27,AH27),"")</f>
        <v/>
      </c>
      <c r="AL27" s="316" t="str">
        <f>IF(SUM(C27,H27,M27,R27,W27,AB27,AG27)=0,"",SUM(C27,F27,H27,K27,M27,P27,R27,U27,W27,Z27,AB27,AE27,AG27,AI27))</f>
        <v/>
      </c>
      <c r="AM27" s="323" t="str">
        <f>IF(SUM(G27,L27,Q27,V27,AA27,AF27,AJ27)=0,"",SUM(G27,L27,Q27,V27,AA27,AF27,AJ27))</f>
        <v/>
      </c>
      <c r="AN27" s="301" t="str">
        <f>IFERROR(_xlfn.RANK.EQ(AM27,$AM$3:$AM$127,0)+COUNTIFS($AM$3:$AM$127,$AM27,$AL$3:$AL$127,"&gt;"&amp;$AL27)+COUNTIFS($AM$3:$AM$127,$AM27,$AL$3:$AL$127,$AL27,$AK$3:$AK$127,"&lt;"&amp;$AK27),"")</f>
        <v/>
      </c>
      <c r="AO27" s="290"/>
    </row>
    <row r="28" spans="1:41" ht="15.75" x14ac:dyDescent="0.25">
      <c r="A28" s="605"/>
      <c r="B28" s="575"/>
      <c r="C28" s="126"/>
      <c r="D28" s="126"/>
      <c r="E28" s="126"/>
      <c r="F28" s="126"/>
      <c r="G28" s="125"/>
      <c r="H28" s="126"/>
      <c r="I28" s="126"/>
      <c r="J28" s="126"/>
      <c r="K28" s="126"/>
      <c r="L28" s="125"/>
      <c r="M28" s="126"/>
      <c r="N28" s="126"/>
      <c r="O28" s="126"/>
      <c r="P28" s="126"/>
      <c r="Q28" s="125"/>
      <c r="R28" s="126"/>
      <c r="S28" s="126"/>
      <c r="T28" s="126"/>
      <c r="U28" s="126"/>
      <c r="V28" s="125"/>
      <c r="W28" s="126"/>
      <c r="X28" s="126"/>
      <c r="Y28" s="126"/>
      <c r="Z28" s="126"/>
      <c r="AA28" s="125"/>
      <c r="AB28" s="126"/>
      <c r="AC28" s="126"/>
      <c r="AD28" s="126"/>
      <c r="AE28" s="126"/>
      <c r="AF28" s="127"/>
      <c r="AG28" s="126"/>
      <c r="AH28" s="126"/>
      <c r="AI28" s="362"/>
      <c r="AJ28" s="125"/>
      <c r="AK28" s="188"/>
      <c r="AL28" s="316"/>
      <c r="AM28" s="323"/>
      <c r="AN28" s="301"/>
      <c r="AO28" s="290"/>
    </row>
    <row r="29" spans="1:41" ht="15.75" x14ac:dyDescent="0.25">
      <c r="A29" s="605"/>
      <c r="B29" s="575"/>
      <c r="C29" s="126"/>
      <c r="D29" s="126"/>
      <c r="E29" s="126"/>
      <c r="F29" s="126"/>
      <c r="G29" s="125"/>
      <c r="H29" s="126"/>
      <c r="I29" s="126"/>
      <c r="J29" s="126"/>
      <c r="K29" s="126"/>
      <c r="L29" s="125"/>
      <c r="M29" s="126"/>
      <c r="N29" s="126"/>
      <c r="O29" s="126"/>
      <c r="P29" s="126"/>
      <c r="Q29" s="125"/>
      <c r="R29" s="126"/>
      <c r="S29" s="126"/>
      <c r="T29" s="126"/>
      <c r="U29" s="126"/>
      <c r="V29" s="125"/>
      <c r="W29" s="126"/>
      <c r="X29" s="126"/>
      <c r="Y29" s="126"/>
      <c r="Z29" s="126"/>
      <c r="AA29" s="125"/>
      <c r="AB29" s="126"/>
      <c r="AC29" s="126"/>
      <c r="AD29" s="126"/>
      <c r="AE29" s="126"/>
      <c r="AF29" s="127"/>
      <c r="AG29" s="126"/>
      <c r="AH29" s="126"/>
      <c r="AI29" s="362"/>
      <c r="AJ29" s="125"/>
      <c r="AK29" s="188"/>
      <c r="AL29" s="316"/>
      <c r="AM29" s="323"/>
      <c r="AN29" s="301"/>
      <c r="AO29" s="290"/>
    </row>
    <row r="30" spans="1:41" ht="15.6" customHeight="1" x14ac:dyDescent="0.25">
      <c r="A30" s="606"/>
      <c r="B30" s="576"/>
      <c r="C30" s="126"/>
      <c r="D30" s="126"/>
      <c r="E30" s="126"/>
      <c r="F30" s="126"/>
      <c r="G30" s="125"/>
      <c r="H30" s="126"/>
      <c r="I30" s="126"/>
      <c r="J30" s="126"/>
      <c r="K30" s="126"/>
      <c r="L30" s="125"/>
      <c r="M30" s="126"/>
      <c r="N30" s="126"/>
      <c r="O30" s="126"/>
      <c r="P30" s="126"/>
      <c r="Q30" s="125"/>
      <c r="R30" s="126"/>
      <c r="S30" s="126"/>
      <c r="T30" s="126"/>
      <c r="U30" s="126"/>
      <c r="V30" s="125"/>
      <c r="W30" s="126"/>
      <c r="X30" s="126"/>
      <c r="Y30" s="126"/>
      <c r="Z30" s="126"/>
      <c r="AA30" s="125"/>
      <c r="AB30" s="126"/>
      <c r="AC30" s="126"/>
      <c r="AD30" s="126"/>
      <c r="AE30" s="126"/>
      <c r="AF30" s="127"/>
      <c r="AG30" s="126"/>
      <c r="AH30" s="126"/>
      <c r="AI30" s="362"/>
      <c r="AJ30" s="125"/>
      <c r="AK30" s="188"/>
      <c r="AL30" s="316"/>
      <c r="AM30" s="323"/>
      <c r="AN30" s="301"/>
      <c r="AO30" s="290"/>
    </row>
    <row r="31" spans="1:41" ht="15.75" x14ac:dyDescent="0.25">
      <c r="A31" s="619" t="s">
        <v>32</v>
      </c>
      <c r="B31" s="577" t="str">
        <f>IF(Entries!B31="","",Entries!B31)</f>
        <v/>
      </c>
      <c r="C31" s="171" t="str">
        <f>IF(SUM(Humorous!M32:M35)=0,"",SUM(Humorous!M32:M35))</f>
        <v/>
      </c>
      <c r="D31" s="171" t="str">
        <f>IF(C31="","",AVERAGE(Humorous!$L32:$L35))</f>
        <v/>
      </c>
      <c r="E31" s="171" t="str">
        <f>IF(C31&lt;&gt;"",IF(COUNT(Humorous!$M32:$M35)=4,-SMALL(Humorous!$M32:$M35,1),0),"")</f>
        <v/>
      </c>
      <c r="F31" s="171" t="str">
        <f>IF(C31="","",-SUM(Humorous!P32:P35))</f>
        <v/>
      </c>
      <c r="G31" s="173" t="str">
        <f>IF(C31="","",SUM(C31,E31,F31))</f>
        <v/>
      </c>
      <c r="H31" s="171" t="str">
        <f>IF(SUM(Dramatic!M32:M35)=0,"",SUM(Dramatic!M32:M35))</f>
        <v/>
      </c>
      <c r="I31" s="171" t="str">
        <f>IF(H31="","",AVERAGE(Humorous!$L32:$L35))</f>
        <v/>
      </c>
      <c r="J31" s="171" t="str">
        <f>IF(H31&lt;&gt;"",IF(COUNT(Dramatic!$M32:$M35)=4,-SMALL(Dramatic!$M32:$M35,1),0),"")</f>
        <v/>
      </c>
      <c r="K31" s="171" t="str">
        <f>IF(H31="","",-SUM(Dramatic!P32:P35))</f>
        <v/>
      </c>
      <c r="L31" s="173" t="str">
        <f>IF(H31="","",SUM(H31,J31,K31))</f>
        <v/>
      </c>
      <c r="M31" s="171" t="str">
        <f>IF(SUM(Classical!M32:M35)=0,"",SUM(Classical!M32:M35))</f>
        <v/>
      </c>
      <c r="N31" s="171" t="str">
        <f>IF(M31="","",AVERAGE(Humorous!$L32:$L35))</f>
        <v/>
      </c>
      <c r="O31" s="171" t="str">
        <f>IF(R31&lt;&gt;"",IF(COUNT(Classical!$M32:$M35)=4,-SMALL(Classical!$M32:$M35,1),0),"")</f>
        <v/>
      </c>
      <c r="P31" s="171" t="str">
        <f>IF(M31="","",-SUM(Classical!P32:P35))</f>
        <v/>
      </c>
      <c r="Q31" s="173" t="str">
        <f>IF(M31="","",SUM(M31,O31,P31))</f>
        <v/>
      </c>
      <c r="R31" s="171" t="str">
        <f>IF(SUM(Contemporary!M32:M35)=0,"",SUM(Contemporary!M32:M35))</f>
        <v/>
      </c>
      <c r="S31" s="171" t="str">
        <f>IF(R31="","",AVERAGE(Humorous!$L32:$L35))</f>
        <v/>
      </c>
      <c r="T31" s="171" t="str">
        <f>IF(R31&lt;&gt;"",IF(COUNT(Contemporary!$M32:$M35)=4,-SMALL(Contemporary!$M32:$M35,1),0),"")</f>
        <v/>
      </c>
      <c r="U31" s="171" t="str">
        <f>IF(R31="","",-SUM(Contemporary!P32:P35))</f>
        <v/>
      </c>
      <c r="V31" s="173" t="str">
        <f>IF(R31="","",SUM(R31,T31,U31))</f>
        <v/>
      </c>
      <c r="W31" s="171" t="str">
        <f>IF(SUM(Pantomime!M32:M35)=0,"",SUM(Pantomime!M32:M35))</f>
        <v/>
      </c>
      <c r="X31" s="171" t="str">
        <f>IF(W31="","",AVERAGE(Humorous!$L32:$L35))</f>
        <v/>
      </c>
      <c r="Y31" s="171" t="str">
        <f>IF(W31&lt;&gt;"",IF(COUNT(Pantomime!$M32:$M35)=4,-SMALL(Pantomime!$M32:$M35,1),0),"")</f>
        <v/>
      </c>
      <c r="Z31" s="171" t="str">
        <f>IF(W31="","",-SUM(Pantomime!P32:P35))</f>
        <v/>
      </c>
      <c r="AA31" s="173" t="str">
        <f>IF(W31="","",SUM(W31,Y31,Z31))</f>
        <v/>
      </c>
      <c r="AB31" s="171" t="str">
        <f>IF(SUM(Musical!M32:M35)=0,"",SUM(Musical!M32:M35))</f>
        <v/>
      </c>
      <c r="AC31" s="171" t="str">
        <f>IF(AB31="","",AVERAGE(Humorous!$L32:$L35))</f>
        <v/>
      </c>
      <c r="AD31" s="171" t="str">
        <f>IF(AB31&lt;&gt;"",IF(COUNT(Musical!$M32:$M35)=4,-SMALL(Musical!$M32:$M35,1),0),"")</f>
        <v/>
      </c>
      <c r="AE31" s="171" t="str">
        <f>IF(AB31="","",-SUM(Musical!P32:P35))</f>
        <v/>
      </c>
      <c r="AF31" s="172" t="str">
        <f>IF(AB31="","",SUM(AB31,AD31,AE31))</f>
        <v/>
      </c>
      <c r="AG31" s="171" t="str">
        <f>IF(SUM('One Act'!M32)=0,"",'One Act'!M32)</f>
        <v/>
      </c>
      <c r="AH31" s="171" t="str">
        <f>'One Act'!L32</f>
        <v/>
      </c>
      <c r="AI31" s="170" t="str">
        <f>IF(AG31="","",-'One Act'!K32*penalty_points_play)</f>
        <v/>
      </c>
      <c r="AJ31" s="173" t="str">
        <f>IF(AG31="","",SUM(AG31,AI31))</f>
        <v/>
      </c>
      <c r="AK31" s="370" t="str">
        <f>IFERROR(AVERAGE(D31,I31,N31,S31,X31,AC31,AH31),"")</f>
        <v/>
      </c>
      <c r="AL31" s="304" t="str">
        <f>IF(SUM(C31,H31,M31,R31,W31,AB31,AG31)=0,"",SUM(C31,F31,H31,K31,M31,P31,R31,U31,W31,Z31,AB31,AE31,AG31,AI31))</f>
        <v/>
      </c>
      <c r="AM31" s="324" t="str">
        <f>IF(SUM(G31,L31,Q31,V31,AA31,AF31,AJ31)=0,"",SUM(G31,L31,Q31,V31,AA31,AF31,AJ31))</f>
        <v/>
      </c>
      <c r="AN31" s="303" t="str">
        <f>IFERROR(_xlfn.RANK.EQ(AM31,$AM$3:$AM$127,0)+COUNTIFS($AM$3:$AM$127,$AM31,$AL$3:$AL$127,"&gt;"&amp;$AL31)+COUNTIFS($AM$3:$AM$127,$AM31,$AL$3:$AL$127,$AL31,$AK$3:$AK$127,"&lt;"&amp;$AK31),"")</f>
        <v/>
      </c>
      <c r="AO31" s="290"/>
    </row>
    <row r="32" spans="1:41" ht="15.75" x14ac:dyDescent="0.25">
      <c r="A32" s="620"/>
      <c r="B32" s="578"/>
      <c r="C32" s="171"/>
      <c r="D32" s="171"/>
      <c r="E32" s="171"/>
      <c r="F32" s="171"/>
      <c r="G32" s="173"/>
      <c r="H32" s="171"/>
      <c r="I32" s="171"/>
      <c r="J32" s="171"/>
      <c r="K32" s="171"/>
      <c r="L32" s="173"/>
      <c r="M32" s="171"/>
      <c r="N32" s="171"/>
      <c r="O32" s="171"/>
      <c r="P32" s="171"/>
      <c r="Q32" s="173"/>
      <c r="R32" s="171"/>
      <c r="S32" s="171"/>
      <c r="T32" s="171"/>
      <c r="U32" s="171"/>
      <c r="V32" s="173"/>
      <c r="W32" s="171"/>
      <c r="X32" s="171"/>
      <c r="Y32" s="171"/>
      <c r="Z32" s="171"/>
      <c r="AA32" s="173"/>
      <c r="AB32" s="171"/>
      <c r="AC32" s="171"/>
      <c r="AD32" s="171"/>
      <c r="AE32" s="171"/>
      <c r="AF32" s="172"/>
      <c r="AG32" s="171"/>
      <c r="AH32" s="171"/>
      <c r="AI32" s="170"/>
      <c r="AJ32" s="173"/>
      <c r="AK32" s="302"/>
      <c r="AL32" s="304"/>
      <c r="AM32" s="324"/>
      <c r="AN32" s="303"/>
      <c r="AO32" s="290"/>
    </row>
    <row r="33" spans="1:41" ht="15.75" x14ac:dyDescent="0.25">
      <c r="A33" s="620"/>
      <c r="B33" s="578"/>
      <c r="C33" s="171"/>
      <c r="D33" s="171"/>
      <c r="E33" s="171"/>
      <c r="F33" s="171"/>
      <c r="G33" s="173"/>
      <c r="H33" s="171"/>
      <c r="I33" s="171"/>
      <c r="J33" s="171"/>
      <c r="K33" s="171"/>
      <c r="L33" s="173"/>
      <c r="M33" s="171"/>
      <c r="N33" s="171"/>
      <c r="O33" s="171"/>
      <c r="P33" s="171"/>
      <c r="Q33" s="173"/>
      <c r="R33" s="171"/>
      <c r="S33" s="171"/>
      <c r="T33" s="171"/>
      <c r="U33" s="171"/>
      <c r="V33" s="173"/>
      <c r="W33" s="171"/>
      <c r="X33" s="171"/>
      <c r="Y33" s="171"/>
      <c r="Z33" s="171"/>
      <c r="AA33" s="173"/>
      <c r="AB33" s="171"/>
      <c r="AC33" s="171"/>
      <c r="AD33" s="171"/>
      <c r="AE33" s="171"/>
      <c r="AF33" s="172"/>
      <c r="AG33" s="171"/>
      <c r="AH33" s="171"/>
      <c r="AI33" s="170"/>
      <c r="AJ33" s="173"/>
      <c r="AK33" s="302"/>
      <c r="AL33" s="304"/>
      <c r="AM33" s="324"/>
      <c r="AN33" s="303"/>
      <c r="AO33" s="290"/>
    </row>
    <row r="34" spans="1:41" ht="15.6" customHeight="1" x14ac:dyDescent="0.25">
      <c r="A34" s="621"/>
      <c r="B34" s="579"/>
      <c r="C34" s="344"/>
      <c r="D34" s="344"/>
      <c r="E34" s="344"/>
      <c r="F34" s="344"/>
      <c r="G34" s="173"/>
      <c r="H34" s="171"/>
      <c r="I34" s="171"/>
      <c r="J34" s="171"/>
      <c r="K34" s="171"/>
      <c r="L34" s="173"/>
      <c r="M34" s="171"/>
      <c r="N34" s="171"/>
      <c r="O34" s="171"/>
      <c r="P34" s="171"/>
      <c r="Q34" s="173"/>
      <c r="R34" s="171"/>
      <c r="S34" s="171"/>
      <c r="T34" s="171"/>
      <c r="U34" s="171"/>
      <c r="V34" s="173"/>
      <c r="W34" s="171"/>
      <c r="X34" s="171"/>
      <c r="Y34" s="171"/>
      <c r="Z34" s="171"/>
      <c r="AA34" s="173"/>
      <c r="AB34" s="171"/>
      <c r="AC34" s="171"/>
      <c r="AD34" s="171"/>
      <c r="AE34" s="171"/>
      <c r="AF34" s="345"/>
      <c r="AG34" s="171"/>
      <c r="AH34" s="171"/>
      <c r="AI34" s="170"/>
      <c r="AJ34" s="346"/>
      <c r="AK34" s="302"/>
      <c r="AL34" s="304"/>
      <c r="AM34" s="347"/>
      <c r="AN34" s="303"/>
      <c r="AO34" s="290"/>
    </row>
    <row r="35" spans="1:41" ht="15.75" x14ac:dyDescent="0.25">
      <c r="A35" s="598" t="s">
        <v>33</v>
      </c>
      <c r="B35" s="595" t="str">
        <f>IF(Entries!B35="","",Entries!B35)</f>
        <v/>
      </c>
      <c r="C35" s="73" t="str">
        <f>IF(SUM(Humorous!M36:M39)=0,"",SUM(Humorous!M36:M39))</f>
        <v/>
      </c>
      <c r="D35" s="174" t="str">
        <f>IF(C35="","",AVERAGE(Humorous!$L36:$L39))</f>
        <v/>
      </c>
      <c r="E35" s="174" t="str">
        <f>IF(C35&lt;&gt;"",IF(COUNT(Humorous!$M36:$M39)=4,-SMALL(Humorous!$M36:$M39,1),0),"")</f>
        <v/>
      </c>
      <c r="F35" s="174" t="str">
        <f>IF(C35="","",-SUM(Humorous!P36:P39))</f>
        <v/>
      </c>
      <c r="G35" s="162" t="str">
        <f>IF(C35="","",SUM(C35,E35,F35))</f>
        <v/>
      </c>
      <c r="H35" s="159" t="str">
        <f>IF(SUM(Dramatic!M36:M39)=0,"",SUM(Dramatic!M36:M39))</f>
        <v/>
      </c>
      <c r="I35" s="159" t="str">
        <f>IF(H35="","",AVERAGE(Humorous!$L36:$L39))</f>
        <v/>
      </c>
      <c r="J35" s="159" t="str">
        <f>IF(H35&lt;&gt;"",IF(COUNT(Dramatic!$M36:$M39)=4,-SMALL(Dramatic!$M36:$M39,1),0),"")</f>
        <v/>
      </c>
      <c r="K35" s="159" t="str">
        <f>IF(H35="","",-SUM(Dramatic!P36:P39))</f>
        <v/>
      </c>
      <c r="L35" s="162" t="str">
        <f>IF(H35="","",SUM(H35,J35,K35))</f>
        <v/>
      </c>
      <c r="M35" s="159" t="str">
        <f>IF(SUM(Classical!M36:M39)=0,"",SUM(Classical!M36:M39))</f>
        <v/>
      </c>
      <c r="N35" s="159" t="str">
        <f>IF(M35="","",AVERAGE(Humorous!$L36:$L39))</f>
        <v/>
      </c>
      <c r="O35" s="159" t="str">
        <f>IF(R35&lt;&gt;"",IF(COUNT(Classical!$M36:$M39)=4,-SMALL(Classical!$M36:$M39,1),0),"")</f>
        <v/>
      </c>
      <c r="P35" s="159" t="str">
        <f>IF(M35="","",-SUM(Classical!P36:P39))</f>
        <v/>
      </c>
      <c r="Q35" s="162" t="str">
        <f>IF(M35="","",SUM(M35,O35,P35))</f>
        <v/>
      </c>
      <c r="R35" s="159" t="str">
        <f>IF(SUM(Contemporary!M36:M39)=0,"",SUM(Contemporary!M36:M39))</f>
        <v/>
      </c>
      <c r="S35" s="159" t="str">
        <f>IF(R35="","",AVERAGE(Humorous!$L36:$L39))</f>
        <v/>
      </c>
      <c r="T35" s="159" t="str">
        <f>IF(R35&lt;&gt;"",IF(COUNT(Contemporary!$M36:$M39)=4,-SMALL(Contemporary!$M36:$M39,1),0),"")</f>
        <v/>
      </c>
      <c r="U35" s="159" t="str">
        <f>IF(R35="","",-SUM(Contemporary!P36:P39))</f>
        <v/>
      </c>
      <c r="V35" s="162" t="str">
        <f>IF(R35="","",SUM(R35,T35,U35))</f>
        <v/>
      </c>
      <c r="W35" s="159" t="str">
        <f>IF(SUM(Pantomime!M36:M39)=0,"",SUM(Pantomime!M36:M39))</f>
        <v/>
      </c>
      <c r="X35" s="159" t="str">
        <f>IF(W35="","",AVERAGE(Humorous!$L36:$L39))</f>
        <v/>
      </c>
      <c r="Y35" s="159" t="str">
        <f>IF(W35&lt;&gt;"",IF(COUNT(Pantomime!$M36:$M39)=4,-SMALL(Pantomime!$M36:$M39,1),0),"")</f>
        <v/>
      </c>
      <c r="Z35" s="159" t="str">
        <f>IF(W35="","",-SUM(Pantomime!P36:P39))</f>
        <v/>
      </c>
      <c r="AA35" s="162" t="str">
        <f>IF(W35="","",SUM(W35,Y35,Z35))</f>
        <v/>
      </c>
      <c r="AB35" s="159" t="str">
        <f>IF(SUM(Musical!M36:M39)=0,"",SUM(Musical!M36:M39))</f>
        <v/>
      </c>
      <c r="AC35" s="159" t="str">
        <f>IF(AB35="","",AVERAGE(Humorous!$L36:$L39))</f>
        <v/>
      </c>
      <c r="AD35" s="159" t="str">
        <f>IF(AB35&lt;&gt;"",IF(COUNT(Musical!$M36:$M39)=4,-SMALL(Musical!$M36:$M39,1),0),"")</f>
        <v/>
      </c>
      <c r="AE35" s="159" t="str">
        <f>IF(AB35="","",-SUM(Musical!P36:P39))</f>
        <v/>
      </c>
      <c r="AF35" s="74" t="str">
        <f>IF(AB35="","",SUM(AB35,AD35,AE35))</f>
        <v/>
      </c>
      <c r="AG35" s="159" t="str">
        <f>IF(SUM('One Act'!M36)=0,"",'One Act'!M36)</f>
        <v/>
      </c>
      <c r="AH35" s="159" t="str">
        <f>'One Act'!L36</f>
        <v/>
      </c>
      <c r="AI35" s="160" t="str">
        <f>IF(AG35="","",-'One Act'!K36*penalty_points_play)</f>
        <v/>
      </c>
      <c r="AJ35" s="74" t="str">
        <f>IF(AG35="","",SUM(AG35,AI35))</f>
        <v/>
      </c>
      <c r="AK35" s="363" t="str">
        <f>IFERROR(AVERAGE(D35,I35,N35,S35,X35,AC35,AH35),"")</f>
        <v/>
      </c>
      <c r="AL35" s="160" t="str">
        <f>IF(SUM(C35,H35,M35,R35,W35,AB35,AG35)=0,"",SUM(C35,F35,H35,K35,M35,P35,R35,U35,W35,Z35,AB35,AE35,AG35,AI35))</f>
        <v/>
      </c>
      <c r="AM35" s="325" t="str">
        <f>IF(SUM(G35,L35,Q35,V35,AA35,AF35,AJ35)=0,"",SUM(G35,L35,Q35,V35,AA35,AF35,AJ35))</f>
        <v/>
      </c>
      <c r="AN35" s="317" t="str">
        <f>IFERROR(_xlfn.RANK.EQ(AM35,$AM$3:$AM$127,0)+COUNTIFS($AM$3:$AM$127,$AM35,$AL$3:$AL$127,"&gt;"&amp;$AL35)+COUNTIFS($AM$3:$AM$127,$AM35,$AL$3:$AL$127,$AL35,$AK$3:$AK$127,"&lt;"&amp;$AK35),"")</f>
        <v/>
      </c>
      <c r="AO35" s="290"/>
    </row>
    <row r="36" spans="1:41" ht="15.75" x14ac:dyDescent="0.25">
      <c r="A36" s="599"/>
      <c r="B36" s="596"/>
      <c r="C36" s="159"/>
      <c r="D36" s="159"/>
      <c r="E36" s="159"/>
      <c r="F36" s="159"/>
      <c r="G36" s="162"/>
      <c r="H36" s="159"/>
      <c r="I36" s="159"/>
      <c r="J36" s="159"/>
      <c r="K36" s="159"/>
      <c r="L36" s="162"/>
      <c r="M36" s="159"/>
      <c r="N36" s="159"/>
      <c r="O36" s="159"/>
      <c r="P36" s="159"/>
      <c r="Q36" s="162"/>
      <c r="R36" s="159"/>
      <c r="S36" s="159"/>
      <c r="T36" s="159"/>
      <c r="U36" s="159"/>
      <c r="V36" s="162"/>
      <c r="W36" s="159"/>
      <c r="X36" s="159"/>
      <c r="Y36" s="159"/>
      <c r="Z36" s="159"/>
      <c r="AA36" s="162"/>
      <c r="AB36" s="159"/>
      <c r="AC36" s="159"/>
      <c r="AD36" s="159"/>
      <c r="AE36" s="159"/>
      <c r="AF36" s="64"/>
      <c r="AG36" s="174"/>
      <c r="AH36" s="174"/>
      <c r="AI36" s="161"/>
      <c r="AJ36" s="162"/>
      <c r="AK36" s="62"/>
      <c r="AL36" s="310"/>
      <c r="AM36" s="317"/>
      <c r="AN36" s="295"/>
      <c r="AO36" s="290"/>
    </row>
    <row r="37" spans="1:41" ht="15.75" x14ac:dyDescent="0.25">
      <c r="A37" s="599"/>
      <c r="B37" s="596"/>
      <c r="C37" s="159"/>
      <c r="D37" s="159"/>
      <c r="E37" s="159"/>
      <c r="F37" s="159"/>
      <c r="G37" s="162"/>
      <c r="H37" s="159"/>
      <c r="I37" s="159"/>
      <c r="J37" s="159"/>
      <c r="K37" s="159"/>
      <c r="L37" s="162"/>
      <c r="M37" s="159"/>
      <c r="N37" s="159"/>
      <c r="O37" s="159"/>
      <c r="P37" s="159"/>
      <c r="Q37" s="162"/>
      <c r="R37" s="159"/>
      <c r="S37" s="159"/>
      <c r="T37" s="159"/>
      <c r="U37" s="159"/>
      <c r="V37" s="162"/>
      <c r="W37" s="159"/>
      <c r="X37" s="159"/>
      <c r="Y37" s="159"/>
      <c r="Z37" s="159"/>
      <c r="AA37" s="162"/>
      <c r="AB37" s="159"/>
      <c r="AC37" s="159"/>
      <c r="AD37" s="159"/>
      <c r="AE37" s="159"/>
      <c r="AF37" s="64"/>
      <c r="AG37" s="174"/>
      <c r="AH37" s="174"/>
      <c r="AI37" s="161"/>
      <c r="AJ37" s="162"/>
      <c r="AK37" s="62"/>
      <c r="AL37" s="310"/>
      <c r="AM37" s="317"/>
      <c r="AN37" s="295"/>
      <c r="AO37" s="290"/>
    </row>
    <row r="38" spans="1:41" ht="15.6" customHeight="1" x14ac:dyDescent="0.25">
      <c r="A38" s="600"/>
      <c r="B38" s="597"/>
      <c r="C38" s="159"/>
      <c r="D38" s="159"/>
      <c r="E38" s="159"/>
      <c r="F38" s="159"/>
      <c r="G38" s="162"/>
      <c r="H38" s="159"/>
      <c r="I38" s="159"/>
      <c r="J38" s="159"/>
      <c r="K38" s="159"/>
      <c r="L38" s="162"/>
      <c r="M38" s="159"/>
      <c r="N38" s="159"/>
      <c r="O38" s="159"/>
      <c r="P38" s="159"/>
      <c r="Q38" s="162"/>
      <c r="R38" s="159"/>
      <c r="S38" s="159"/>
      <c r="T38" s="159"/>
      <c r="U38" s="159"/>
      <c r="V38" s="162"/>
      <c r="W38" s="159"/>
      <c r="X38" s="159"/>
      <c r="Y38" s="159"/>
      <c r="Z38" s="159"/>
      <c r="AA38" s="162"/>
      <c r="AB38" s="159"/>
      <c r="AC38" s="159"/>
      <c r="AD38" s="159"/>
      <c r="AE38" s="159"/>
      <c r="AF38" s="64"/>
      <c r="AG38" s="174"/>
      <c r="AH38" s="174"/>
      <c r="AI38" s="161"/>
      <c r="AJ38" s="162"/>
      <c r="AK38" s="62"/>
      <c r="AL38" s="310"/>
      <c r="AM38" s="317"/>
      <c r="AN38" s="295"/>
      <c r="AO38" s="290"/>
    </row>
    <row r="39" spans="1:41" ht="15.75" x14ac:dyDescent="0.25">
      <c r="A39" s="601" t="s">
        <v>34</v>
      </c>
      <c r="B39" s="580" t="str">
        <f>IF(Entries!B39="","",Entries!B39)</f>
        <v/>
      </c>
      <c r="C39" s="163" t="str">
        <f>IF(SUM(Humorous!M40:M43)=0,"",SUM(Humorous!M40:M43))</f>
        <v/>
      </c>
      <c r="D39" s="163" t="str">
        <f>IF(C39="","",AVERAGE(Humorous!$L40:$L43))</f>
        <v/>
      </c>
      <c r="E39" s="163" t="str">
        <f>IF(C39&lt;&gt;"",IF(COUNT(Humorous!$M40:$M43)=4,-SMALL(Humorous!$M40:$M43,1),0),"")</f>
        <v/>
      </c>
      <c r="F39" s="163" t="str">
        <f>IF(C39="","",-SUM(Humorous!P40:P43))</f>
        <v/>
      </c>
      <c r="G39" s="144" t="str">
        <f>IF(C39="","",SUM(C39,E39,F39))</f>
        <v/>
      </c>
      <c r="H39" s="163" t="str">
        <f>IF(SUM(Dramatic!M40:M43)=0,"",SUM(Dramatic!M40:M43))</f>
        <v/>
      </c>
      <c r="I39" s="163" t="str">
        <f>IF(H39="","",AVERAGE(Humorous!$L40:$L43))</f>
        <v/>
      </c>
      <c r="J39" s="163" t="str">
        <f>IF(H39&lt;&gt;"",IF(COUNT(Dramatic!$M40:$M43)=4,-SMALL(Dramatic!$M40:$M43,1),0),"")</f>
        <v/>
      </c>
      <c r="K39" s="163" t="str">
        <f>IF(H39="","",-SUM(Dramatic!P40:P43))</f>
        <v/>
      </c>
      <c r="L39" s="144" t="str">
        <f>IF(H39="","",SUM(H39,J39,K39))</f>
        <v/>
      </c>
      <c r="M39" s="163" t="str">
        <f>IF(SUM(Classical!M40:M43)=0,"",SUM(Classical!M40:M43))</f>
        <v/>
      </c>
      <c r="N39" s="163" t="str">
        <f>IF(M39="","",AVERAGE(Humorous!$L40:$L43))</f>
        <v/>
      </c>
      <c r="O39" s="163" t="str">
        <f>IF(R39&lt;&gt;"",IF(COUNT(Classical!$M40:$M43)=4,-SMALL(Classical!$M40:$M43,1),0),"")</f>
        <v/>
      </c>
      <c r="P39" s="163" t="str">
        <f>IF(M39="","",-SUM(Classical!P40:P43))</f>
        <v/>
      </c>
      <c r="Q39" s="144" t="str">
        <f>IF(M39="","",SUM(M39,O39,P39))</f>
        <v/>
      </c>
      <c r="R39" s="163" t="str">
        <f>IF(SUM(Contemporary!M40:M43)=0,"",SUM(Contemporary!M40:M43))</f>
        <v/>
      </c>
      <c r="S39" s="163" t="str">
        <f>IF(R39="","",AVERAGE(Humorous!$L40:$L43))</f>
        <v/>
      </c>
      <c r="T39" s="163" t="str">
        <f>IF(R39&lt;&gt;"",IF(COUNT(Contemporary!$M40:$M43)=4,-SMALL(Contemporary!$M40:$M43,1),0),"")</f>
        <v/>
      </c>
      <c r="U39" s="163" t="str">
        <f>IF(R39="","",-SUM(Contemporary!P40:P43))</f>
        <v/>
      </c>
      <c r="V39" s="144" t="str">
        <f>IF(R39="","",SUM(R39,T39,U39))</f>
        <v/>
      </c>
      <c r="W39" s="163" t="str">
        <f>IF(SUM(Pantomime!M40:M43)=0,"",SUM(Pantomime!M40:M43))</f>
        <v/>
      </c>
      <c r="X39" s="163" t="str">
        <f>IF(W39="","",AVERAGE(Humorous!$L40:$L43))</f>
        <v/>
      </c>
      <c r="Y39" s="163" t="str">
        <f>IF(W39&lt;&gt;"",IF(COUNT(Pantomime!$M40:$M43)=4,-SMALL(Pantomime!$M40:$M43,1),0),"")</f>
        <v/>
      </c>
      <c r="Z39" s="163" t="str">
        <f>IF(W39="","",-SUM(Pantomime!P40:P43))</f>
        <v/>
      </c>
      <c r="AA39" s="144" t="str">
        <f>IF(W39="","",SUM(W39,Y39,Z39))</f>
        <v/>
      </c>
      <c r="AB39" s="163" t="str">
        <f>IF(SUM(Musical!M40:M43)=0,"",SUM(Musical!M40:M43))</f>
        <v/>
      </c>
      <c r="AC39" s="163" t="str">
        <f>IF(AB39="","",AVERAGE(Humorous!$L40:$L43))</f>
        <v/>
      </c>
      <c r="AD39" s="163" t="str">
        <f>IF(AB39&lt;&gt;"",IF(COUNT(Musical!$M40:$M43)=4,-SMALL(Musical!$M40:$M43,1),0),"")</f>
        <v/>
      </c>
      <c r="AE39" s="163" t="str">
        <f>IF(AB39="","",-SUM(Musical!P40:P43))</f>
        <v/>
      </c>
      <c r="AF39" s="80" t="str">
        <f>IF(AB39="","",SUM(AB39,AD39,AE39))</f>
        <v/>
      </c>
      <c r="AG39" s="163" t="str">
        <f>IF(SUM('One Act'!M40)=0,"",'One Act'!M40)</f>
        <v/>
      </c>
      <c r="AH39" s="163" t="str">
        <f>'One Act'!L40</f>
        <v/>
      </c>
      <c r="AI39" s="358" t="str">
        <f>IF(AG39="","",-'One Act'!K40*penalty_points_play)</f>
        <v/>
      </c>
      <c r="AJ39" s="144" t="str">
        <f>IF(AG39="","",SUM(AG39,AI39))</f>
        <v/>
      </c>
      <c r="AK39" s="364" t="str">
        <f>IFERROR(AVERAGE(D39,I39,N39,S39,X39,AC39,AH39),"")</f>
        <v/>
      </c>
      <c r="AL39" s="311" t="str">
        <f>IF(SUM(C39,H39,M39,R39,W39,AB39,AG39)=0,"",SUM(C39,F39,H39,K39,M39,P39,R39,U39,W39,Z39,AB39,AE39,AG39,AI39))</f>
        <v/>
      </c>
      <c r="AM39" s="318" t="str">
        <f>IF(SUM(G39,L39,Q39,V39,AA39,AF39,AJ39)=0,"",SUM(G39,L39,Q39,V39,AA39,AF39,AJ39))</f>
        <v/>
      </c>
      <c r="AN39" s="296" t="str">
        <f>IFERROR(_xlfn.RANK.EQ(AM39,$AM$3:$AM$127,0)+COUNTIFS($AM$3:$AM$127,$AM39,$AL$3:$AL$127,"&gt;"&amp;$AL39)+COUNTIFS($AM$3:$AM$127,$AM39,$AL$3:$AL$127,$AL39,$AK$3:$AK$127,"&lt;"&amp;$AK39),"")</f>
        <v/>
      </c>
      <c r="AO39" s="290"/>
    </row>
    <row r="40" spans="1:41" ht="15.75" x14ac:dyDescent="0.25">
      <c r="A40" s="602"/>
      <c r="B40" s="581"/>
      <c r="C40" s="163"/>
      <c r="D40" s="163"/>
      <c r="E40" s="163"/>
      <c r="F40" s="163"/>
      <c r="G40" s="144"/>
      <c r="H40" s="163"/>
      <c r="I40" s="163"/>
      <c r="J40" s="163"/>
      <c r="K40" s="163"/>
      <c r="L40" s="144"/>
      <c r="M40" s="163"/>
      <c r="N40" s="163"/>
      <c r="O40" s="163"/>
      <c r="P40" s="163"/>
      <c r="Q40" s="144"/>
      <c r="R40" s="163"/>
      <c r="S40" s="163"/>
      <c r="T40" s="163"/>
      <c r="U40" s="163"/>
      <c r="V40" s="144"/>
      <c r="W40" s="163"/>
      <c r="X40" s="163"/>
      <c r="Y40" s="163"/>
      <c r="Z40" s="163"/>
      <c r="AA40" s="144"/>
      <c r="AB40" s="163"/>
      <c r="AC40" s="163"/>
      <c r="AD40" s="163"/>
      <c r="AE40" s="163"/>
      <c r="AF40" s="80"/>
      <c r="AG40" s="163"/>
      <c r="AH40" s="163"/>
      <c r="AI40" s="358"/>
      <c r="AJ40" s="144"/>
      <c r="AK40" s="78"/>
      <c r="AL40" s="311"/>
      <c r="AM40" s="318"/>
      <c r="AN40" s="296"/>
      <c r="AO40" s="290"/>
    </row>
    <row r="41" spans="1:41" ht="15.75" x14ac:dyDescent="0.25">
      <c r="A41" s="602"/>
      <c r="B41" s="581"/>
      <c r="C41" s="163"/>
      <c r="D41" s="163"/>
      <c r="E41" s="163"/>
      <c r="F41" s="163"/>
      <c r="G41" s="144"/>
      <c r="H41" s="163"/>
      <c r="I41" s="163"/>
      <c r="J41" s="163"/>
      <c r="K41" s="163"/>
      <c r="L41" s="144"/>
      <c r="M41" s="163"/>
      <c r="N41" s="163"/>
      <c r="O41" s="163"/>
      <c r="P41" s="163"/>
      <c r="Q41" s="144"/>
      <c r="R41" s="163"/>
      <c r="S41" s="163"/>
      <c r="T41" s="163"/>
      <c r="U41" s="163"/>
      <c r="V41" s="144"/>
      <c r="W41" s="163"/>
      <c r="X41" s="163"/>
      <c r="Y41" s="163"/>
      <c r="Z41" s="163"/>
      <c r="AA41" s="144"/>
      <c r="AB41" s="163"/>
      <c r="AC41" s="163"/>
      <c r="AD41" s="163"/>
      <c r="AE41" s="163"/>
      <c r="AF41" s="80"/>
      <c r="AG41" s="163"/>
      <c r="AH41" s="163"/>
      <c r="AI41" s="358"/>
      <c r="AJ41" s="144"/>
      <c r="AK41" s="78"/>
      <c r="AL41" s="311"/>
      <c r="AM41" s="318"/>
      <c r="AN41" s="296"/>
      <c r="AO41" s="290"/>
    </row>
    <row r="42" spans="1:41" ht="15.6" customHeight="1" x14ac:dyDescent="0.25">
      <c r="A42" s="603"/>
      <c r="B42" s="582"/>
      <c r="C42" s="163"/>
      <c r="D42" s="163"/>
      <c r="E42" s="163"/>
      <c r="F42" s="163"/>
      <c r="G42" s="144"/>
      <c r="H42" s="163"/>
      <c r="I42" s="163"/>
      <c r="J42" s="163"/>
      <c r="K42" s="163"/>
      <c r="L42" s="144"/>
      <c r="M42" s="163"/>
      <c r="N42" s="163"/>
      <c r="O42" s="163"/>
      <c r="P42" s="163"/>
      <c r="Q42" s="144"/>
      <c r="R42" s="163"/>
      <c r="S42" s="163"/>
      <c r="T42" s="163"/>
      <c r="U42" s="163"/>
      <c r="V42" s="144"/>
      <c r="W42" s="163"/>
      <c r="X42" s="163"/>
      <c r="Y42" s="163"/>
      <c r="Z42" s="163"/>
      <c r="AA42" s="144"/>
      <c r="AB42" s="163"/>
      <c r="AC42" s="163"/>
      <c r="AD42" s="163"/>
      <c r="AE42" s="163"/>
      <c r="AF42" s="80"/>
      <c r="AG42" s="163"/>
      <c r="AH42" s="163"/>
      <c r="AI42" s="358"/>
      <c r="AJ42" s="144"/>
      <c r="AK42" s="78"/>
      <c r="AL42" s="311"/>
      <c r="AM42" s="318"/>
      <c r="AN42" s="296"/>
      <c r="AO42" s="290"/>
    </row>
    <row r="43" spans="1:41" ht="15.75" x14ac:dyDescent="0.25">
      <c r="A43" s="616" t="s">
        <v>35</v>
      </c>
      <c r="B43" s="583" t="str">
        <f>IF(Entries!B43="","",Entries!B43)</f>
        <v/>
      </c>
      <c r="C43" s="164" t="str">
        <f>IF(SUM(Humorous!M44:M47)=0,"",SUM(Humorous!M44:M47))</f>
        <v/>
      </c>
      <c r="D43" s="164" t="str">
        <f>IF(C43="","",AVERAGE(Humorous!$L44:$L47))</f>
        <v/>
      </c>
      <c r="E43" s="164" t="str">
        <f>IF(C43&lt;&gt;"",IF(COUNT(Humorous!$M44:$M47)=4,-SMALL(Humorous!$M44:$M47,1),0),"")</f>
        <v/>
      </c>
      <c r="F43" s="164" t="str">
        <f>IF(C43="","",-SUM(Humorous!P44:P47))</f>
        <v/>
      </c>
      <c r="G43" s="145" t="str">
        <f>IF(C43="","",SUM(C43,E43,F43))</f>
        <v/>
      </c>
      <c r="H43" s="164" t="str">
        <f>IF(SUM(Dramatic!M44:M47)=0,"",SUM(Dramatic!M44:M47))</f>
        <v/>
      </c>
      <c r="I43" s="164" t="str">
        <f>IF(H43="","",AVERAGE(Humorous!$L44:$L47))</f>
        <v/>
      </c>
      <c r="J43" s="164" t="str">
        <f>IF(H43&lt;&gt;"",IF(COUNT(Dramatic!$M44:$M47)=4,-SMALL(Dramatic!$M44:$M47,1),0),"")</f>
        <v/>
      </c>
      <c r="K43" s="164" t="str">
        <f>IF(H43="","",-SUM(Dramatic!P44:P47))</f>
        <v/>
      </c>
      <c r="L43" s="145" t="str">
        <f>IF(H43="","",SUM(H43,J43,K43))</f>
        <v/>
      </c>
      <c r="M43" s="164" t="str">
        <f>IF(SUM(Classical!M44:M47)=0,"",SUM(Classical!M44:M47))</f>
        <v/>
      </c>
      <c r="N43" s="164" t="str">
        <f>IF(M43="","",AVERAGE(Humorous!$L44:$L47))</f>
        <v/>
      </c>
      <c r="O43" s="164" t="str">
        <f>IF(R43&lt;&gt;"",IF(COUNT(Classical!$M44:$M47)=4,-SMALL(Classical!$M44:$M47,1),0),"")</f>
        <v/>
      </c>
      <c r="P43" s="164" t="str">
        <f>IF(M43="","",-SUM(Classical!P44:P47))</f>
        <v/>
      </c>
      <c r="Q43" s="145" t="str">
        <f>IF(M43="","",SUM(M43,O43,P43))</f>
        <v/>
      </c>
      <c r="R43" s="164" t="str">
        <f>IF(SUM(Contemporary!M44:M47)=0,"",SUM(Contemporary!M44:M47))</f>
        <v/>
      </c>
      <c r="S43" s="164" t="str">
        <f>IF(R43="","",AVERAGE(Humorous!$L44:$L47))</f>
        <v/>
      </c>
      <c r="T43" s="164" t="str">
        <f>IF(R43&lt;&gt;"",IF(COUNT(Contemporary!$M44:$M47)=4,-SMALL(Contemporary!$M44:$M47,1),0),"")</f>
        <v/>
      </c>
      <c r="U43" s="164" t="str">
        <f>IF(R43="","",-SUM(Contemporary!P44:P47))</f>
        <v/>
      </c>
      <c r="V43" s="145" t="str">
        <f>IF(R43="","",SUM(R43,T43,U43))</f>
        <v/>
      </c>
      <c r="W43" s="164" t="str">
        <f>IF(SUM(Pantomime!M44:M47)=0,"",SUM(Pantomime!M44:M47))</f>
        <v/>
      </c>
      <c r="X43" s="164" t="str">
        <f>IF(W43="","",AVERAGE(Humorous!$L44:$L47))</f>
        <v/>
      </c>
      <c r="Y43" s="164" t="str">
        <f>IF(W43&lt;&gt;"",IF(COUNT(Pantomime!$M44:$M47)=4,-SMALL(Pantomime!$M44:$M47,1),0),"")</f>
        <v/>
      </c>
      <c r="Z43" s="164" t="str">
        <f>IF(W43="","",-SUM(Pantomime!P44:P47))</f>
        <v/>
      </c>
      <c r="AA43" s="145" t="str">
        <f>IF(W43="","",SUM(W43,Y43,Z43))</f>
        <v/>
      </c>
      <c r="AB43" s="164" t="str">
        <f>IF(SUM(Musical!M44:M47)=0,"",SUM(Musical!M44:M47))</f>
        <v/>
      </c>
      <c r="AC43" s="164" t="str">
        <f>IF(AB43="","",AVERAGE(Humorous!$L44:$L47))</f>
        <v/>
      </c>
      <c r="AD43" s="164" t="str">
        <f>IF(AB43&lt;&gt;"",IF(COUNT(Musical!$M44:$M47)=4,-SMALL(Musical!$M44:$M47,1),0),"")</f>
        <v/>
      </c>
      <c r="AE43" s="164" t="str">
        <f>IF(AB43="","",-SUM(Musical!P44:P47))</f>
        <v/>
      </c>
      <c r="AF43" s="90" t="str">
        <f>IF(AB43="","",SUM(AB43,AD43,AE43))</f>
        <v/>
      </c>
      <c r="AG43" s="164" t="str">
        <f>IF(SUM('One Act'!M44)=0,"",'One Act'!M44)</f>
        <v/>
      </c>
      <c r="AH43" s="164" t="str">
        <f>'One Act'!L44</f>
        <v/>
      </c>
      <c r="AI43" s="359" t="str">
        <f>IF(AG43="","",-'One Act'!K44*penalty_points_play)</f>
        <v/>
      </c>
      <c r="AJ43" s="145" t="str">
        <f>IF(AG43="","",SUM(AG43,AI43))</f>
        <v/>
      </c>
      <c r="AK43" s="365" t="str">
        <f>IFERROR(AVERAGE(D43,I43,N43,S43,X43,AC43,AH43),"")</f>
        <v/>
      </c>
      <c r="AL43" s="312" t="str">
        <f>IF(SUM(C43,H43,M43,R43,W43,AB43,AG43)=0,"",SUM(C43,F43,H43,K43,M43,P43,R43,U43,W43,Z43,AB43,AE43,AG43,AI43))</f>
        <v/>
      </c>
      <c r="AM43" s="319" t="str">
        <f>IF(SUM(G43,L43,Q43,V43,AA43,AF43,AJ43)=0,"",SUM(G43,L43,Q43,V43,AA43,AF43,AJ43))</f>
        <v/>
      </c>
      <c r="AN43" s="297" t="str">
        <f>IFERROR(_xlfn.RANK.EQ(AM43,$AM$3:$AM$127,0)+COUNTIFS($AM$3:$AM$127,$AM43,$AL$3:$AL$127,"&gt;"&amp;$AL43)+COUNTIFS($AM$3:$AM$127,$AM43,$AL$3:$AL$127,$AL43,$AK$3:$AK$127,"&lt;"&amp;$AK43),"")</f>
        <v/>
      </c>
      <c r="AO43" s="290"/>
    </row>
    <row r="44" spans="1:41" ht="15.75" x14ac:dyDescent="0.25">
      <c r="A44" s="617"/>
      <c r="B44" s="584"/>
      <c r="C44" s="164"/>
      <c r="D44" s="164"/>
      <c r="E44" s="164"/>
      <c r="F44" s="164"/>
      <c r="G44" s="145"/>
      <c r="H44" s="164"/>
      <c r="I44" s="164"/>
      <c r="J44" s="164"/>
      <c r="K44" s="164"/>
      <c r="L44" s="145"/>
      <c r="M44" s="164"/>
      <c r="N44" s="164"/>
      <c r="O44" s="164"/>
      <c r="P44" s="164"/>
      <c r="Q44" s="145"/>
      <c r="R44" s="164"/>
      <c r="S44" s="164"/>
      <c r="T44" s="164"/>
      <c r="U44" s="164"/>
      <c r="V44" s="145"/>
      <c r="W44" s="164"/>
      <c r="X44" s="164"/>
      <c r="Y44" s="164"/>
      <c r="Z44" s="164"/>
      <c r="AA44" s="145"/>
      <c r="AB44" s="164"/>
      <c r="AC44" s="164"/>
      <c r="AD44" s="164"/>
      <c r="AE44" s="164"/>
      <c r="AF44" s="90"/>
      <c r="AG44" s="164"/>
      <c r="AH44" s="164"/>
      <c r="AI44" s="359"/>
      <c r="AJ44" s="145"/>
      <c r="AK44" s="88"/>
      <c r="AL44" s="312"/>
      <c r="AM44" s="319"/>
      <c r="AN44" s="297"/>
      <c r="AO44" s="290"/>
    </row>
    <row r="45" spans="1:41" ht="15.75" x14ac:dyDescent="0.25">
      <c r="A45" s="617"/>
      <c r="B45" s="584"/>
      <c r="C45" s="164"/>
      <c r="D45" s="164"/>
      <c r="E45" s="164"/>
      <c r="F45" s="164"/>
      <c r="G45" s="145"/>
      <c r="H45" s="164"/>
      <c r="I45" s="164"/>
      <c r="J45" s="164"/>
      <c r="K45" s="164"/>
      <c r="L45" s="145"/>
      <c r="M45" s="164"/>
      <c r="N45" s="164"/>
      <c r="O45" s="164"/>
      <c r="P45" s="164"/>
      <c r="Q45" s="145"/>
      <c r="R45" s="164"/>
      <c r="S45" s="164"/>
      <c r="T45" s="164"/>
      <c r="U45" s="164"/>
      <c r="V45" s="145"/>
      <c r="W45" s="164"/>
      <c r="X45" s="164"/>
      <c r="Y45" s="164"/>
      <c r="Z45" s="164"/>
      <c r="AA45" s="145"/>
      <c r="AB45" s="164"/>
      <c r="AC45" s="164"/>
      <c r="AD45" s="164"/>
      <c r="AE45" s="164"/>
      <c r="AF45" s="90"/>
      <c r="AG45" s="164"/>
      <c r="AH45" s="164"/>
      <c r="AI45" s="359"/>
      <c r="AJ45" s="145"/>
      <c r="AK45" s="88"/>
      <c r="AL45" s="312"/>
      <c r="AM45" s="319"/>
      <c r="AN45" s="297"/>
      <c r="AO45" s="290"/>
    </row>
    <row r="46" spans="1:41" ht="15.6" customHeight="1" x14ac:dyDescent="0.25">
      <c r="A46" s="618"/>
      <c r="B46" s="585"/>
      <c r="C46" s="164"/>
      <c r="D46" s="164"/>
      <c r="E46" s="164"/>
      <c r="F46" s="164"/>
      <c r="G46" s="145"/>
      <c r="H46" s="164"/>
      <c r="I46" s="164"/>
      <c r="J46" s="164"/>
      <c r="K46" s="164"/>
      <c r="L46" s="145"/>
      <c r="M46" s="164"/>
      <c r="N46" s="164"/>
      <c r="O46" s="164"/>
      <c r="P46" s="164"/>
      <c r="Q46" s="145"/>
      <c r="R46" s="164"/>
      <c r="S46" s="164"/>
      <c r="T46" s="164"/>
      <c r="U46" s="164"/>
      <c r="V46" s="145"/>
      <c r="W46" s="164"/>
      <c r="X46" s="164"/>
      <c r="Y46" s="164"/>
      <c r="Z46" s="164"/>
      <c r="AA46" s="145"/>
      <c r="AB46" s="164"/>
      <c r="AC46" s="164"/>
      <c r="AD46" s="164"/>
      <c r="AE46" s="164"/>
      <c r="AF46" s="90"/>
      <c r="AG46" s="164"/>
      <c r="AH46" s="164"/>
      <c r="AI46" s="359"/>
      <c r="AJ46" s="145"/>
      <c r="AK46" s="88"/>
      <c r="AL46" s="312"/>
      <c r="AM46" s="319"/>
      <c r="AN46" s="297"/>
      <c r="AO46" s="290"/>
    </row>
    <row r="47" spans="1:41" ht="15.75" x14ac:dyDescent="0.25">
      <c r="A47" s="607" t="s">
        <v>36</v>
      </c>
      <c r="B47" s="586" t="str">
        <f>IF(Entries!B47="","",Entries!B47)</f>
        <v/>
      </c>
      <c r="C47" s="165" t="str">
        <f>IF(SUM(Humorous!M48:M51)=0,"",SUM(Humorous!M48:M51))</f>
        <v/>
      </c>
      <c r="D47" s="165" t="str">
        <f>IF(C47="","",AVERAGE(Humorous!$L48:$L51))</f>
        <v/>
      </c>
      <c r="E47" s="165" t="str">
        <f>IF(C47&lt;&gt;"",IF(COUNT(Humorous!$M48:$M51)=4,-SMALL(Humorous!$M48:$M51,1),0),"")</f>
        <v/>
      </c>
      <c r="F47" s="165" t="str">
        <f>IF(C47="","",-SUM(Humorous!P48:P51))</f>
        <v/>
      </c>
      <c r="G47" s="146" t="str">
        <f>IF(C47="","",SUM(C47,E47,F47))</f>
        <v/>
      </c>
      <c r="H47" s="165" t="str">
        <f>IF(SUM(Dramatic!M48:M51)=0,"",SUM(Dramatic!M48:M51))</f>
        <v/>
      </c>
      <c r="I47" s="165" t="str">
        <f>IF(H47="","",AVERAGE(Humorous!$L48:$L51))</f>
        <v/>
      </c>
      <c r="J47" s="165" t="str">
        <f>IF(H47&lt;&gt;"",IF(COUNT(Dramatic!$M48:$M51)=4,-SMALL(Dramatic!$M48:$M51,1),0),"")</f>
        <v/>
      </c>
      <c r="K47" s="165" t="str">
        <f>IF(H47="","",-SUM(Dramatic!P48:P51))</f>
        <v/>
      </c>
      <c r="L47" s="146" t="str">
        <f>IF(H47="","",SUM(H47,J47,K47))</f>
        <v/>
      </c>
      <c r="M47" s="165" t="str">
        <f>IF(SUM(Classical!M48:M51)=0,"",SUM(Classical!M48:M51))</f>
        <v/>
      </c>
      <c r="N47" s="165" t="str">
        <f>IF(M47="","",AVERAGE(Humorous!$L48:$L51))</f>
        <v/>
      </c>
      <c r="O47" s="165" t="str">
        <f>IF(R47&lt;&gt;"",IF(COUNT(Classical!$M48:$M51)=4,-SMALL(Classical!$M48:$M51,1),0),"")</f>
        <v/>
      </c>
      <c r="P47" s="165" t="str">
        <f>IF(M47="","",-SUM(Classical!P48:P51))</f>
        <v/>
      </c>
      <c r="Q47" s="146" t="str">
        <f>IF(M47="","",SUM(M47,O47,P47))</f>
        <v/>
      </c>
      <c r="R47" s="165" t="str">
        <f>IF(SUM(Contemporary!M48:M51)=0,"",SUM(Contemporary!M48:M51))</f>
        <v/>
      </c>
      <c r="S47" s="165" t="str">
        <f>IF(R47="","",AVERAGE(Humorous!$L48:$L51))</f>
        <v/>
      </c>
      <c r="T47" s="165" t="str">
        <f>IF(R47&lt;&gt;"",IF(COUNT(Contemporary!$M48:$M51)=4,-SMALL(Contemporary!$M48:$M51,1),0),"")</f>
        <v/>
      </c>
      <c r="U47" s="165" t="str">
        <f>IF(R47="","",-SUM(Contemporary!P48:P51))</f>
        <v/>
      </c>
      <c r="V47" s="146" t="str">
        <f>IF(R47="","",SUM(R47,T47,U47))</f>
        <v/>
      </c>
      <c r="W47" s="165" t="str">
        <f>IF(SUM(Pantomime!M48:M51)=0,"",SUM(Pantomime!M48:M51))</f>
        <v/>
      </c>
      <c r="X47" s="165" t="str">
        <f>IF(W47="","",AVERAGE(Humorous!$L48:$L51))</f>
        <v/>
      </c>
      <c r="Y47" s="165" t="str">
        <f>IF(W47&lt;&gt;"",IF(COUNT(Pantomime!$M48:$M51)=4,-SMALL(Pantomime!$M48:$M51,1),0),"")</f>
        <v/>
      </c>
      <c r="Z47" s="165" t="str">
        <f>IF(W47="","",-SUM(Pantomime!P48:P51))</f>
        <v/>
      </c>
      <c r="AA47" s="146" t="str">
        <f>IF(W47="","",SUM(W47,Y47,Z47))</f>
        <v/>
      </c>
      <c r="AB47" s="165" t="str">
        <f>IF(SUM(Musical!M48:M51)=0,"",SUM(Musical!M48:M51))</f>
        <v/>
      </c>
      <c r="AC47" s="165" t="str">
        <f>IF(AB47="","",AVERAGE(Humorous!$L48:$L51))</f>
        <v/>
      </c>
      <c r="AD47" s="165" t="str">
        <f>IF(AB47&lt;&gt;"",IF(COUNT(Musical!$M48:$M51)=4,-SMALL(Musical!$M48:$M51,1),0),"")</f>
        <v/>
      </c>
      <c r="AE47" s="165" t="str">
        <f>IF(AB47="","",-SUM(Musical!P48:P51))</f>
        <v/>
      </c>
      <c r="AF47" s="101" t="str">
        <f>IF(AB47="","",SUM(AB47,AD47,AE47))</f>
        <v/>
      </c>
      <c r="AG47" s="165" t="str">
        <f>IF(SUM('One Act'!M48)=0,"",'One Act'!M48)</f>
        <v/>
      </c>
      <c r="AH47" s="165" t="str">
        <f>'One Act'!L48</f>
        <v/>
      </c>
      <c r="AI47" s="360" t="str">
        <f>IF(AG47="","",-'One Act'!K48*penalty_points_play)</f>
        <v/>
      </c>
      <c r="AJ47" s="146" t="str">
        <f>IF(AG47="","",SUM(AG47,AI47))</f>
        <v/>
      </c>
      <c r="AK47" s="366" t="str">
        <f>IFERROR(AVERAGE(D47,I47,N47,S47,X47,AC47,AH47),"")</f>
        <v/>
      </c>
      <c r="AL47" s="313" t="str">
        <f>IF(SUM(C47,H47,M47,R47,W47,AB47,AG47)=0,"",SUM(C47,F47,H47,K47,M47,P47,R47,U47,W47,Z47,AB47,AE47,AG47,AI47))</f>
        <v/>
      </c>
      <c r="AM47" s="320" t="str">
        <f>IF(SUM(G47,L47,Q47,V47,AA47,AF47,AJ47)=0,"",SUM(G47,L47,Q47,V47,AA47,AF47,AJ47))</f>
        <v/>
      </c>
      <c r="AN47" s="298" t="str">
        <f>IFERROR(_xlfn.RANK.EQ(AM47,$AM$3:$AM$127,0)+COUNTIFS($AM$3:$AM$127,$AM47,$AL$3:$AL$127,"&gt;"&amp;$AL47)+COUNTIFS($AM$3:$AM$127,$AM47,$AL$3:$AL$127,$AL47,$AK$3:$AK$127,"&lt;"&amp;$AK47),"")</f>
        <v/>
      </c>
      <c r="AO47" s="290"/>
    </row>
    <row r="48" spans="1:41" ht="15.75" x14ac:dyDescent="0.25">
      <c r="A48" s="608"/>
      <c r="B48" s="587"/>
      <c r="C48" s="165"/>
      <c r="D48" s="165"/>
      <c r="E48" s="165"/>
      <c r="F48" s="165"/>
      <c r="G48" s="146"/>
      <c r="H48" s="165"/>
      <c r="I48" s="165"/>
      <c r="J48" s="165"/>
      <c r="K48" s="165"/>
      <c r="L48" s="146"/>
      <c r="M48" s="165"/>
      <c r="N48" s="165"/>
      <c r="O48" s="165"/>
      <c r="P48" s="165"/>
      <c r="Q48" s="146"/>
      <c r="R48" s="165"/>
      <c r="S48" s="165"/>
      <c r="T48" s="165"/>
      <c r="U48" s="165"/>
      <c r="V48" s="146"/>
      <c r="W48" s="165"/>
      <c r="X48" s="165"/>
      <c r="Y48" s="165"/>
      <c r="Z48" s="165"/>
      <c r="AA48" s="146"/>
      <c r="AB48" s="165"/>
      <c r="AC48" s="165"/>
      <c r="AD48" s="165"/>
      <c r="AE48" s="165"/>
      <c r="AF48" s="101"/>
      <c r="AG48" s="165"/>
      <c r="AH48" s="165"/>
      <c r="AI48" s="360"/>
      <c r="AJ48" s="146"/>
      <c r="AK48" s="99"/>
      <c r="AL48" s="313"/>
      <c r="AM48" s="320"/>
      <c r="AN48" s="298"/>
      <c r="AO48" s="290"/>
    </row>
    <row r="49" spans="1:41" ht="15.75" x14ac:dyDescent="0.25">
      <c r="A49" s="608"/>
      <c r="B49" s="587"/>
      <c r="C49" s="165"/>
      <c r="D49" s="165"/>
      <c r="E49" s="165"/>
      <c r="F49" s="165"/>
      <c r="G49" s="146"/>
      <c r="H49" s="165"/>
      <c r="I49" s="165"/>
      <c r="J49" s="165"/>
      <c r="K49" s="165"/>
      <c r="L49" s="146"/>
      <c r="M49" s="165"/>
      <c r="N49" s="165"/>
      <c r="O49" s="165"/>
      <c r="P49" s="165"/>
      <c r="Q49" s="146"/>
      <c r="R49" s="165"/>
      <c r="S49" s="165"/>
      <c r="T49" s="165"/>
      <c r="U49" s="165"/>
      <c r="V49" s="146"/>
      <c r="W49" s="165"/>
      <c r="X49" s="165"/>
      <c r="Y49" s="165"/>
      <c r="Z49" s="165"/>
      <c r="AA49" s="146"/>
      <c r="AB49" s="165"/>
      <c r="AC49" s="165"/>
      <c r="AD49" s="165"/>
      <c r="AE49" s="165"/>
      <c r="AF49" s="101"/>
      <c r="AG49" s="165"/>
      <c r="AH49" s="165"/>
      <c r="AI49" s="360"/>
      <c r="AJ49" s="146"/>
      <c r="AK49" s="99"/>
      <c r="AL49" s="313"/>
      <c r="AM49" s="320"/>
      <c r="AN49" s="298"/>
      <c r="AO49" s="290"/>
    </row>
    <row r="50" spans="1:41" ht="15.6" customHeight="1" x14ac:dyDescent="0.25">
      <c r="A50" s="609"/>
      <c r="B50" s="588"/>
      <c r="C50" s="165"/>
      <c r="D50" s="165"/>
      <c r="E50" s="165"/>
      <c r="F50" s="165"/>
      <c r="G50" s="146"/>
      <c r="H50" s="165"/>
      <c r="I50" s="165"/>
      <c r="J50" s="165"/>
      <c r="K50" s="165"/>
      <c r="L50" s="146"/>
      <c r="M50" s="165"/>
      <c r="N50" s="165"/>
      <c r="O50" s="165"/>
      <c r="P50" s="165"/>
      <c r="Q50" s="146"/>
      <c r="R50" s="165"/>
      <c r="S50" s="165"/>
      <c r="T50" s="165"/>
      <c r="U50" s="165"/>
      <c r="V50" s="146"/>
      <c r="W50" s="165"/>
      <c r="X50" s="165"/>
      <c r="Y50" s="165"/>
      <c r="Z50" s="165"/>
      <c r="AA50" s="146"/>
      <c r="AB50" s="165"/>
      <c r="AC50" s="165"/>
      <c r="AD50" s="165"/>
      <c r="AE50" s="165"/>
      <c r="AF50" s="101"/>
      <c r="AG50" s="165"/>
      <c r="AH50" s="165"/>
      <c r="AI50" s="360"/>
      <c r="AJ50" s="146"/>
      <c r="AK50" s="99"/>
      <c r="AL50" s="313"/>
      <c r="AM50" s="320"/>
      <c r="AN50" s="298"/>
      <c r="AO50" s="290"/>
    </row>
    <row r="51" spans="1:41" ht="15.75" x14ac:dyDescent="0.25">
      <c r="A51" s="610" t="s">
        <v>37</v>
      </c>
      <c r="B51" s="589" t="str">
        <f>IF(Entries!B51="","",Entries!B51)</f>
        <v/>
      </c>
      <c r="C51" s="167" t="str">
        <f>IF(SUM(Humorous!M52:M55)=0,"",SUM(Humorous!M52:M55))</f>
        <v/>
      </c>
      <c r="D51" s="167" t="str">
        <f>IF(C51="","",AVERAGE(Humorous!$L52:$L55))</f>
        <v/>
      </c>
      <c r="E51" s="167" t="str">
        <f>IF(C51&lt;&gt;"",IF(COUNT(Humorous!$M52:$M55)=4,-SMALL(Humorous!$M52:$M55,1),0),"")</f>
        <v/>
      </c>
      <c r="F51" s="167" t="str">
        <f>IF(C51="","",-SUM(Humorous!P52:P55))</f>
        <v/>
      </c>
      <c r="G51" s="147" t="str">
        <f>IF(C51="","",SUM(C51,E51,F51))</f>
        <v/>
      </c>
      <c r="H51" s="167" t="str">
        <f>IF(SUM(Dramatic!M52:M55)=0,"",SUM(Dramatic!M52:M55))</f>
        <v/>
      </c>
      <c r="I51" s="167" t="str">
        <f>IF(H51="","",AVERAGE(Humorous!$L52:$L55))</f>
        <v/>
      </c>
      <c r="J51" s="167" t="str">
        <f>IF(H51&lt;&gt;"",IF(COUNT(Dramatic!$M52:$M55)=4,-SMALL(Dramatic!$M52:$M55,1),0),"")</f>
        <v/>
      </c>
      <c r="K51" s="167" t="str">
        <f>IF(H51="","",-SUM(Dramatic!P52:P55))</f>
        <v/>
      </c>
      <c r="L51" s="147" t="str">
        <f>IF(H51="","",SUM(H51,J51,K51))</f>
        <v/>
      </c>
      <c r="M51" s="167" t="str">
        <f>IF(SUM(Classical!M52:M55)=0,"",SUM(Classical!M52:M55))</f>
        <v/>
      </c>
      <c r="N51" s="167" t="str">
        <f>IF(M51="","",AVERAGE(Humorous!$L52:$L55))</f>
        <v/>
      </c>
      <c r="O51" s="167" t="str">
        <f>IF(R51&lt;&gt;"",IF(COUNT(Classical!$M52:$M55)=4,-SMALL(Classical!$M52:$M55,1),0),"")</f>
        <v/>
      </c>
      <c r="P51" s="167" t="str">
        <f>IF(M51="","",-SUM(Classical!P52:P55))</f>
        <v/>
      </c>
      <c r="Q51" s="147" t="str">
        <f>IF(M51="","",SUM(M51,O51,P51))</f>
        <v/>
      </c>
      <c r="R51" s="167" t="str">
        <f>IF(SUM(Contemporary!M52:M55)=0,"",SUM(Contemporary!M52:M55))</f>
        <v/>
      </c>
      <c r="S51" s="167" t="str">
        <f>IF(R51="","",AVERAGE(Humorous!$L52:$L55))</f>
        <v/>
      </c>
      <c r="T51" s="167" t="str">
        <f>IF(R51&lt;&gt;"",IF(COUNT(Contemporary!$M52:$M55)=4,-SMALL(Contemporary!$M52:$M55,1),0),"")</f>
        <v/>
      </c>
      <c r="U51" s="167" t="str">
        <f>IF(R51="","",-SUM(Contemporary!P52:P55))</f>
        <v/>
      </c>
      <c r="V51" s="147" t="str">
        <f>IF(R51="","",SUM(R51,T51,U51))</f>
        <v/>
      </c>
      <c r="W51" s="167" t="str">
        <f>IF(SUM(Pantomime!M52:M55)=0,"",SUM(Pantomime!M52:M55))</f>
        <v/>
      </c>
      <c r="X51" s="167" t="str">
        <f>IF(W51="","",AVERAGE(Humorous!$L52:$L55))</f>
        <v/>
      </c>
      <c r="Y51" s="167" t="str">
        <f>IF(W51&lt;&gt;"",IF(COUNT(Pantomime!$M52:$M55)=4,-SMALL(Pantomime!$M52:$M55,1),0),"")</f>
        <v/>
      </c>
      <c r="Z51" s="167" t="str">
        <f>IF(W51="","",-SUM(Pantomime!P52:P55))</f>
        <v/>
      </c>
      <c r="AA51" s="147" t="str">
        <f>IF(W51="","",SUM(W51,Y51,Z51))</f>
        <v/>
      </c>
      <c r="AB51" s="167" t="str">
        <f>IF(SUM(Musical!M52:M55)=0,"",SUM(Musical!M52:M55))</f>
        <v/>
      </c>
      <c r="AC51" s="167" t="str">
        <f>IF(AB51="","",AVERAGE(Humorous!$L52:$L55))</f>
        <v/>
      </c>
      <c r="AD51" s="167" t="str">
        <f>IF(AB51&lt;&gt;"",IF(COUNT(Musical!$M52:$M55)=4,-SMALL(Musical!$M52:$M55,1),0),"")</f>
        <v/>
      </c>
      <c r="AE51" s="167" t="str">
        <f>IF(AB51="","",-SUM(Musical!P52:P55))</f>
        <v/>
      </c>
      <c r="AF51" s="108" t="str">
        <f>IF(AB51="","",SUM(AB51,AD51,AE51))</f>
        <v/>
      </c>
      <c r="AG51" s="167" t="str">
        <f>IF(SUM('One Act'!M52)=0,"",'One Act'!M52)</f>
        <v/>
      </c>
      <c r="AH51" s="167" t="str">
        <f>'One Act'!L52</f>
        <v/>
      </c>
      <c r="AI51" s="166" t="str">
        <f>IF(AG51="","",-'One Act'!K52*penalty_points_play)</f>
        <v/>
      </c>
      <c r="AJ51" s="147" t="str">
        <f>IF(AG51="","",SUM(AG51,AI51))</f>
        <v/>
      </c>
      <c r="AK51" s="367" t="str">
        <f>IFERROR(AVERAGE(D51,I51,N51,S51,X51,AC51,AH51),"")</f>
        <v/>
      </c>
      <c r="AL51" s="314" t="str">
        <f>IF(SUM(C51,H51,M51,R51,W51,AB51,AG51)=0,"",SUM(C51,F51,H51,K51,M51,P51,R51,U51,W51,Z51,AB51,AE51,AG51,AI51))</f>
        <v/>
      </c>
      <c r="AM51" s="321" t="str">
        <f>IF(SUM(G51,L51,Q51,V51,AA51,AF51,AJ51)=0,"",SUM(G51,L51,Q51,V51,AA51,AF51,AJ51))</f>
        <v/>
      </c>
      <c r="AN51" s="299" t="str">
        <f>IFERROR(_xlfn.RANK.EQ(AM51,$AM$3:$AM$127,0)+COUNTIFS($AM$3:$AM$127,$AM51,$AL$3:$AL$127,"&gt;"&amp;$AL51)+COUNTIFS($AM$3:$AM$127,$AM51,$AL$3:$AL$127,$AL51,$AK$3:$AK$127,"&lt;"&amp;$AK51),"")</f>
        <v/>
      </c>
      <c r="AO51" s="290"/>
    </row>
    <row r="52" spans="1:41" ht="15.75" x14ac:dyDescent="0.25">
      <c r="A52" s="611"/>
      <c r="B52" s="590"/>
      <c r="C52" s="167"/>
      <c r="D52" s="167"/>
      <c r="E52" s="167"/>
      <c r="F52" s="167"/>
      <c r="G52" s="147"/>
      <c r="H52" s="167"/>
      <c r="I52" s="167"/>
      <c r="J52" s="167"/>
      <c r="K52" s="167"/>
      <c r="L52" s="147"/>
      <c r="M52" s="167"/>
      <c r="N52" s="167"/>
      <c r="O52" s="167"/>
      <c r="P52" s="167"/>
      <c r="Q52" s="147"/>
      <c r="R52" s="167"/>
      <c r="S52" s="167"/>
      <c r="T52" s="167"/>
      <c r="U52" s="167"/>
      <c r="V52" s="147"/>
      <c r="W52" s="167"/>
      <c r="X52" s="167"/>
      <c r="Y52" s="167"/>
      <c r="Z52" s="167"/>
      <c r="AA52" s="147"/>
      <c r="AB52" s="167"/>
      <c r="AC52" s="167"/>
      <c r="AD52" s="167"/>
      <c r="AE52" s="167"/>
      <c r="AF52" s="108"/>
      <c r="AG52" s="167"/>
      <c r="AH52" s="167"/>
      <c r="AI52" s="166"/>
      <c r="AJ52" s="147"/>
      <c r="AK52" s="106"/>
      <c r="AL52" s="314"/>
      <c r="AM52" s="321"/>
      <c r="AN52" s="299"/>
      <c r="AO52" s="290"/>
    </row>
    <row r="53" spans="1:41" ht="15.75" x14ac:dyDescent="0.25">
      <c r="A53" s="611"/>
      <c r="B53" s="590"/>
      <c r="C53" s="167"/>
      <c r="D53" s="167"/>
      <c r="E53" s="167"/>
      <c r="F53" s="167"/>
      <c r="G53" s="147"/>
      <c r="H53" s="167"/>
      <c r="I53" s="167"/>
      <c r="J53" s="167"/>
      <c r="K53" s="167"/>
      <c r="L53" s="147"/>
      <c r="M53" s="167"/>
      <c r="N53" s="167"/>
      <c r="O53" s="167"/>
      <c r="P53" s="167"/>
      <c r="Q53" s="147"/>
      <c r="R53" s="167"/>
      <c r="S53" s="167"/>
      <c r="T53" s="167"/>
      <c r="U53" s="167"/>
      <c r="V53" s="147"/>
      <c r="W53" s="167"/>
      <c r="X53" s="167"/>
      <c r="Y53" s="167"/>
      <c r="Z53" s="167"/>
      <c r="AA53" s="147"/>
      <c r="AB53" s="167"/>
      <c r="AC53" s="167"/>
      <c r="AD53" s="167"/>
      <c r="AE53" s="167"/>
      <c r="AF53" s="108"/>
      <c r="AG53" s="167"/>
      <c r="AH53" s="167"/>
      <c r="AI53" s="166"/>
      <c r="AJ53" s="147"/>
      <c r="AK53" s="106"/>
      <c r="AL53" s="314"/>
      <c r="AM53" s="321"/>
      <c r="AN53" s="299"/>
      <c r="AO53" s="290"/>
    </row>
    <row r="54" spans="1:41" ht="15.6" customHeight="1" x14ac:dyDescent="0.25">
      <c r="A54" s="612"/>
      <c r="B54" s="591"/>
      <c r="C54" s="167"/>
      <c r="D54" s="167"/>
      <c r="E54" s="167"/>
      <c r="F54" s="167"/>
      <c r="G54" s="147"/>
      <c r="H54" s="167"/>
      <c r="I54" s="167"/>
      <c r="J54" s="167"/>
      <c r="K54" s="167"/>
      <c r="L54" s="147"/>
      <c r="M54" s="167"/>
      <c r="N54" s="167"/>
      <c r="O54" s="167"/>
      <c r="P54" s="167"/>
      <c r="Q54" s="147"/>
      <c r="R54" s="167"/>
      <c r="S54" s="167"/>
      <c r="T54" s="167"/>
      <c r="U54" s="167"/>
      <c r="V54" s="147"/>
      <c r="W54" s="167"/>
      <c r="X54" s="167"/>
      <c r="Y54" s="167"/>
      <c r="Z54" s="167"/>
      <c r="AA54" s="147"/>
      <c r="AB54" s="167"/>
      <c r="AC54" s="167"/>
      <c r="AD54" s="167"/>
      <c r="AE54" s="167"/>
      <c r="AF54" s="108"/>
      <c r="AG54" s="167"/>
      <c r="AH54" s="167"/>
      <c r="AI54" s="166"/>
      <c r="AJ54" s="147"/>
      <c r="AK54" s="106"/>
      <c r="AL54" s="314"/>
      <c r="AM54" s="321"/>
      <c r="AN54" s="299"/>
      <c r="AO54" s="290"/>
    </row>
    <row r="55" spans="1:41" ht="15.75" x14ac:dyDescent="0.25">
      <c r="A55" s="613" t="s">
        <v>38</v>
      </c>
      <c r="B55" s="592" t="str">
        <f>IF(Entries!B55="","",Entries!B55)</f>
        <v/>
      </c>
      <c r="C55" s="168" t="str">
        <f>IF(SUM(Humorous!M56:M59)=0,"",SUM(Humorous!M56:M59))</f>
        <v/>
      </c>
      <c r="D55" s="168" t="str">
        <f>IF(C55="","",AVERAGE(Humorous!$L56:$L59))</f>
        <v/>
      </c>
      <c r="E55" s="168" t="str">
        <f>IF(C55&lt;&gt;"",IF(COUNT(Humorous!$M56:$M59)=4,-SMALL(Humorous!$M56:$M59,1),0),"")</f>
        <v/>
      </c>
      <c r="F55" s="168" t="str">
        <f>IF(C55="","",-SUM(Humorous!P56:P59))</f>
        <v/>
      </c>
      <c r="G55" s="148" t="str">
        <f>IF(C55="","",SUM(C55,E55,F55))</f>
        <v/>
      </c>
      <c r="H55" s="168" t="str">
        <f>IF(SUM(Dramatic!M56:M59)=0,"",SUM(Dramatic!M56:M59))</f>
        <v/>
      </c>
      <c r="I55" s="168" t="str">
        <f>IF(H55="","",AVERAGE(Humorous!$L56:$L59))</f>
        <v/>
      </c>
      <c r="J55" s="168" t="str">
        <f>IF(H55&lt;&gt;"",IF(COUNT(Dramatic!$M56:$M59)=4,-SMALL(Dramatic!$M56:$M59,1),0),"")</f>
        <v/>
      </c>
      <c r="K55" s="168" t="str">
        <f>IF(H55="","",-SUM(Dramatic!P56:P59))</f>
        <v/>
      </c>
      <c r="L55" s="148" t="str">
        <f>IF(H55="","",SUM(H55,J55,K55))</f>
        <v/>
      </c>
      <c r="M55" s="168" t="str">
        <f>IF(SUM(Classical!M56:M59)=0,"",SUM(Classical!M56:M59))</f>
        <v/>
      </c>
      <c r="N55" s="168" t="str">
        <f>IF(M55="","",AVERAGE(Humorous!$L56:$L59))</f>
        <v/>
      </c>
      <c r="O55" s="168" t="str">
        <f>IF(R55&lt;&gt;"",IF(COUNT(Classical!$M56:$M59)=4,-SMALL(Classical!$M56:$M59,1),0),"")</f>
        <v/>
      </c>
      <c r="P55" s="168" t="str">
        <f>IF(M55="","",-SUM(Classical!P56:P59))</f>
        <v/>
      </c>
      <c r="Q55" s="148" t="str">
        <f>IF(M55="","",SUM(M55,O55,P55))</f>
        <v/>
      </c>
      <c r="R55" s="168" t="str">
        <f>IF(SUM(Contemporary!M56:M59)=0,"",SUM(Contemporary!M56:M59))</f>
        <v/>
      </c>
      <c r="S55" s="168" t="str">
        <f>IF(R55="","",AVERAGE(Humorous!$L56:$L59))</f>
        <v/>
      </c>
      <c r="T55" s="168" t="str">
        <f>IF(R55&lt;&gt;"",IF(COUNT(Contemporary!$M56:$M59)=4,-SMALL(Contemporary!$M56:$M59,1),0),"")</f>
        <v/>
      </c>
      <c r="U55" s="168" t="str">
        <f>IF(R55="","",-SUM(Contemporary!P56:P59))</f>
        <v/>
      </c>
      <c r="V55" s="148" t="str">
        <f>IF(R55="","",SUM(R55,T55,U55))</f>
        <v/>
      </c>
      <c r="W55" s="168" t="str">
        <f>IF(SUM(Pantomime!M56:M59)=0,"",SUM(Pantomime!M56:M59))</f>
        <v/>
      </c>
      <c r="X55" s="168" t="str">
        <f>IF(W55="","",AVERAGE(Humorous!$L56:$L59))</f>
        <v/>
      </c>
      <c r="Y55" s="168" t="str">
        <f>IF(W55&lt;&gt;"",IF(COUNT(Pantomime!$M56:$M59)=4,-SMALL(Pantomime!$M56:$M59,1),0),"")</f>
        <v/>
      </c>
      <c r="Z55" s="168" t="str">
        <f>IF(W55="","",-SUM(Pantomime!P56:P59))</f>
        <v/>
      </c>
      <c r="AA55" s="148" t="str">
        <f>IF(W55="","",SUM(W55,Y55,Z55))</f>
        <v/>
      </c>
      <c r="AB55" s="168" t="str">
        <f>IF(SUM(Musical!M56:M59)=0,"",SUM(Musical!M56:M59))</f>
        <v/>
      </c>
      <c r="AC55" s="168" t="str">
        <f>IF(AB55="","",AVERAGE(Humorous!$L56:$L59))</f>
        <v/>
      </c>
      <c r="AD55" s="168" t="str">
        <f>IF(AB55&lt;&gt;"",IF(COUNT(Musical!$M56:$M59)=4,-SMALL(Musical!$M56:$M59,1),0),"")</f>
        <v/>
      </c>
      <c r="AE55" s="168" t="str">
        <f>IF(AB55="","",-SUM(Musical!P56:P59))</f>
        <v/>
      </c>
      <c r="AF55" s="115" t="str">
        <f>IF(AB55="","",SUM(AB55,AD55,AE55))</f>
        <v/>
      </c>
      <c r="AG55" s="168" t="str">
        <f>IF(SUM('One Act'!M56)=0,"",'One Act'!M56)</f>
        <v/>
      </c>
      <c r="AH55" s="168" t="str">
        <f>'One Act'!L56</f>
        <v/>
      </c>
      <c r="AI55" s="361" t="str">
        <f>IF(AG55="","",-'One Act'!K56*penalty_points_play)</f>
        <v/>
      </c>
      <c r="AJ55" s="148" t="str">
        <f>IF(AG55="","",SUM(AG55,AI55))</f>
        <v/>
      </c>
      <c r="AK55" s="368" t="str">
        <f>IFERROR(AVERAGE(D55,I55,N55,S55,X55,AC55,AH55),"")</f>
        <v/>
      </c>
      <c r="AL55" s="315" t="str">
        <f>IF(SUM(C55,H55,M55,R55,W55,AB55,AG55)=0,"",SUM(C55,F55,H55,K55,M55,P55,R55,U55,W55,Z55,AB55,AE55,AG55,AI55))</f>
        <v/>
      </c>
      <c r="AM55" s="322" t="str">
        <f>IF(SUM(G55,L55,Q55,V55,AA55,AF55,AJ55)=0,"",SUM(G55,L55,Q55,V55,AA55,AF55,AJ55))</f>
        <v/>
      </c>
      <c r="AN55" s="300" t="str">
        <f>IFERROR(_xlfn.RANK.EQ(AM55,$AM$3:$AM$127,0)+COUNTIFS($AM$3:$AM$127,$AM55,$AL$3:$AL$127,"&gt;"&amp;$AL55)+COUNTIFS($AM$3:$AM$127,$AM55,$AL$3:$AL$127,$AL55,$AK$3:$AK$127,"&lt;"&amp;$AK55),"")</f>
        <v/>
      </c>
      <c r="AO55" s="290"/>
    </row>
    <row r="56" spans="1:41" ht="15.75" x14ac:dyDescent="0.25">
      <c r="A56" s="614"/>
      <c r="B56" s="593"/>
      <c r="C56" s="168"/>
      <c r="D56" s="168"/>
      <c r="E56" s="168"/>
      <c r="F56" s="168"/>
      <c r="G56" s="148"/>
      <c r="H56" s="168"/>
      <c r="I56" s="168"/>
      <c r="J56" s="168"/>
      <c r="K56" s="168"/>
      <c r="L56" s="148"/>
      <c r="M56" s="168"/>
      <c r="N56" s="168"/>
      <c r="O56" s="168"/>
      <c r="P56" s="168"/>
      <c r="Q56" s="148"/>
      <c r="R56" s="168"/>
      <c r="S56" s="168"/>
      <c r="T56" s="168"/>
      <c r="U56" s="168"/>
      <c r="V56" s="148"/>
      <c r="W56" s="168"/>
      <c r="X56" s="168"/>
      <c r="Y56" s="168"/>
      <c r="Z56" s="168"/>
      <c r="AA56" s="148"/>
      <c r="AB56" s="168"/>
      <c r="AC56" s="168"/>
      <c r="AD56" s="168"/>
      <c r="AE56" s="168"/>
      <c r="AF56" s="115"/>
      <c r="AG56" s="168"/>
      <c r="AH56" s="168"/>
      <c r="AI56" s="361"/>
      <c r="AJ56" s="148"/>
      <c r="AK56" s="113"/>
      <c r="AL56" s="315"/>
      <c r="AM56" s="322"/>
      <c r="AN56" s="300"/>
      <c r="AO56" s="290"/>
    </row>
    <row r="57" spans="1:41" ht="15.75" x14ac:dyDescent="0.25">
      <c r="A57" s="614"/>
      <c r="B57" s="593"/>
      <c r="C57" s="168"/>
      <c r="D57" s="168"/>
      <c r="E57" s="168"/>
      <c r="F57" s="168"/>
      <c r="G57" s="148"/>
      <c r="H57" s="168"/>
      <c r="I57" s="168"/>
      <c r="J57" s="168"/>
      <c r="K57" s="168"/>
      <c r="L57" s="148"/>
      <c r="M57" s="168"/>
      <c r="N57" s="168"/>
      <c r="O57" s="168"/>
      <c r="P57" s="168"/>
      <c r="Q57" s="148"/>
      <c r="R57" s="168"/>
      <c r="S57" s="168"/>
      <c r="T57" s="168"/>
      <c r="U57" s="168"/>
      <c r="V57" s="148"/>
      <c r="W57" s="168"/>
      <c r="X57" s="168"/>
      <c r="Y57" s="168"/>
      <c r="Z57" s="168"/>
      <c r="AA57" s="148"/>
      <c r="AB57" s="168"/>
      <c r="AC57" s="168"/>
      <c r="AD57" s="168"/>
      <c r="AE57" s="168"/>
      <c r="AF57" s="115"/>
      <c r="AG57" s="168"/>
      <c r="AH57" s="168"/>
      <c r="AI57" s="361"/>
      <c r="AJ57" s="148"/>
      <c r="AK57" s="113"/>
      <c r="AL57" s="315"/>
      <c r="AM57" s="322"/>
      <c r="AN57" s="300"/>
      <c r="AO57" s="290"/>
    </row>
    <row r="58" spans="1:41" ht="15.6" customHeight="1" x14ac:dyDescent="0.25">
      <c r="A58" s="615"/>
      <c r="B58" s="594"/>
      <c r="C58" s="168"/>
      <c r="D58" s="168"/>
      <c r="E58" s="168"/>
      <c r="F58" s="168"/>
      <c r="G58" s="148"/>
      <c r="H58" s="168"/>
      <c r="I58" s="168"/>
      <c r="J58" s="168"/>
      <c r="K58" s="168"/>
      <c r="L58" s="148"/>
      <c r="M58" s="168"/>
      <c r="N58" s="168"/>
      <c r="O58" s="168"/>
      <c r="P58" s="168"/>
      <c r="Q58" s="148"/>
      <c r="R58" s="168"/>
      <c r="S58" s="168"/>
      <c r="T58" s="168"/>
      <c r="U58" s="168"/>
      <c r="V58" s="148"/>
      <c r="W58" s="168"/>
      <c r="X58" s="168"/>
      <c r="Y58" s="168"/>
      <c r="Z58" s="168"/>
      <c r="AA58" s="148"/>
      <c r="AB58" s="168"/>
      <c r="AC58" s="168"/>
      <c r="AD58" s="168"/>
      <c r="AE58" s="168"/>
      <c r="AF58" s="115"/>
      <c r="AG58" s="168"/>
      <c r="AH58" s="168"/>
      <c r="AI58" s="361"/>
      <c r="AJ58" s="148"/>
      <c r="AK58" s="113"/>
      <c r="AL58" s="315"/>
      <c r="AM58" s="322"/>
      <c r="AN58" s="300"/>
      <c r="AO58" s="290"/>
    </row>
    <row r="59" spans="1:41" ht="15.75" x14ac:dyDescent="0.25">
      <c r="A59" s="604" t="s">
        <v>39</v>
      </c>
      <c r="B59" s="574" t="str">
        <f>IF(Entries!B59="","",Entries!B59)</f>
        <v/>
      </c>
      <c r="C59" s="126" t="str">
        <f>IF(SUM(Humorous!M60:M63)=0,"",SUM(Humorous!M60:M63))</f>
        <v/>
      </c>
      <c r="D59" s="126" t="str">
        <f>IF(C59="","",AVERAGE(Humorous!$L60:$L63))</f>
        <v/>
      </c>
      <c r="E59" s="126" t="str">
        <f>IF(C59&lt;&gt;"",IF(COUNT(Humorous!$M60:$M63)=4,-SMALL(Humorous!$M60:$M63,1),0),"")</f>
        <v/>
      </c>
      <c r="F59" s="126" t="str">
        <f>IF(C59="","",-SUM(Humorous!P60:P63))</f>
        <v/>
      </c>
      <c r="G59" s="125" t="str">
        <f>IF(C59="","",SUM(C59,E59,F59))</f>
        <v/>
      </c>
      <c r="H59" s="126" t="str">
        <f>IF(SUM(Dramatic!M60:M63)=0,"",SUM(Dramatic!M60:M63))</f>
        <v/>
      </c>
      <c r="I59" s="126" t="str">
        <f>IF(H59="","",AVERAGE(Humorous!$L60:$L63))</f>
        <v/>
      </c>
      <c r="J59" s="126" t="str">
        <f>IF(H59&lt;&gt;"",IF(COUNT(Dramatic!$M60:$M63)=4,-SMALL(Dramatic!$M60:$M63,1),0),"")</f>
        <v/>
      </c>
      <c r="K59" s="126" t="str">
        <f>IF(H59="","",-SUM(Dramatic!P60:P63))</f>
        <v/>
      </c>
      <c r="L59" s="125" t="str">
        <f>IF(H59="","",SUM(H59,J59,K59))</f>
        <v/>
      </c>
      <c r="M59" s="126" t="str">
        <f>IF(SUM(Classical!M60:M63)=0,"",SUM(Classical!M60:M63))</f>
        <v/>
      </c>
      <c r="N59" s="126" t="str">
        <f>IF(M59="","",AVERAGE(Humorous!$L60:$L63))</f>
        <v/>
      </c>
      <c r="O59" s="126" t="str">
        <f>IF(R59&lt;&gt;"",IF(COUNT(Classical!$M60:$M63)=4,-SMALL(Classical!$M60:$M63,1),0),"")</f>
        <v/>
      </c>
      <c r="P59" s="126" t="str">
        <f>IF(M59="","",-SUM(Classical!P60:P63))</f>
        <v/>
      </c>
      <c r="Q59" s="125" t="str">
        <f>IF(M59="","",SUM(M59,O59,P59))</f>
        <v/>
      </c>
      <c r="R59" s="126" t="str">
        <f>IF(SUM(Contemporary!M60:M63)=0,"",SUM(Contemporary!M60:M63))</f>
        <v/>
      </c>
      <c r="S59" s="126" t="str">
        <f>IF(R59="","",AVERAGE(Humorous!$L60:$L63))</f>
        <v/>
      </c>
      <c r="T59" s="126" t="str">
        <f>IF(R59&lt;&gt;"",IF(COUNT(Contemporary!$M60:$M63)=4,-SMALL(Contemporary!$M60:$M63,1),0),"")</f>
        <v/>
      </c>
      <c r="U59" s="126" t="str">
        <f>IF(R59="","",-SUM(Contemporary!P60:P63))</f>
        <v/>
      </c>
      <c r="V59" s="125" t="str">
        <f>IF(R59="","",SUM(R59,T59,U59))</f>
        <v/>
      </c>
      <c r="W59" s="126" t="str">
        <f>IF(SUM(Pantomime!M60:M63)=0,"",SUM(Pantomime!M60:M63))</f>
        <v/>
      </c>
      <c r="X59" s="126" t="str">
        <f>IF(W59="","",AVERAGE(Humorous!$L60:$L63))</f>
        <v/>
      </c>
      <c r="Y59" s="126" t="str">
        <f>IF(W59&lt;&gt;"",IF(COUNT(Pantomime!$M60:$M63)=4,-SMALL(Pantomime!$M60:$M63,1),0),"")</f>
        <v/>
      </c>
      <c r="Z59" s="126" t="str">
        <f>IF(W59="","",-SUM(Pantomime!P60:P63))</f>
        <v/>
      </c>
      <c r="AA59" s="125" t="str">
        <f>IF(W59="","",SUM(W59,Y59,Z59))</f>
        <v/>
      </c>
      <c r="AB59" s="126" t="str">
        <f>IF(SUM(Musical!M60:M63)=0,"",SUM(Musical!M60:M63))</f>
        <v/>
      </c>
      <c r="AC59" s="126" t="str">
        <f>IF(AB59="","",AVERAGE(Humorous!$L60:$L63))</f>
        <v/>
      </c>
      <c r="AD59" s="126" t="str">
        <f>IF(AB59&lt;&gt;"",IF(COUNT(Musical!$M60:$M63)=4,-SMALL(Musical!$M60:$M63,1),0),"")</f>
        <v/>
      </c>
      <c r="AE59" s="126" t="str">
        <f>IF(AB59="","",-SUM(Musical!P60:P63))</f>
        <v/>
      </c>
      <c r="AF59" s="127" t="str">
        <f>IF(AB59="","",SUM(AB59,AD59,AE59))</f>
        <v/>
      </c>
      <c r="AG59" s="126" t="str">
        <f>IF(SUM('One Act'!M60)=0,"",'One Act'!M60)</f>
        <v/>
      </c>
      <c r="AH59" s="126" t="str">
        <f>'One Act'!L60</f>
        <v/>
      </c>
      <c r="AI59" s="362" t="str">
        <f>IF(AG59="","",-'One Act'!K60*penalty_points_play)</f>
        <v/>
      </c>
      <c r="AJ59" s="125" t="str">
        <f>IF(AG59="","",SUM(AG59,AI59))</f>
        <v/>
      </c>
      <c r="AK59" s="369" t="str">
        <f>IFERROR(AVERAGE(D59,I59,N59,S59,X59,AC59,AH59),"")</f>
        <v/>
      </c>
      <c r="AL59" s="316" t="str">
        <f>IF(SUM(C59,H59,M59,R59,W59,AB59,AG59)=0,"",SUM(C59,F59,H59,K59,M59,P59,R59,U59,W59,Z59,AB59,AE59,AG59,AI59))</f>
        <v/>
      </c>
      <c r="AM59" s="323" t="str">
        <f>IF(SUM(G59,L59,Q59,V59,AA59,AF59,AJ59)=0,"",SUM(G59,L59,Q59,V59,AA59,AF59,AJ59))</f>
        <v/>
      </c>
      <c r="AN59" s="301" t="str">
        <f>IFERROR(_xlfn.RANK.EQ(AM59,$AM$3:$AM$127,0)+COUNTIFS($AM$3:$AM$127,$AM59,$AL$3:$AL$127,"&gt;"&amp;$AL59)+COUNTIFS($AM$3:$AM$127,$AM59,$AL$3:$AL$127,$AL59,$AK$3:$AK$127,"&lt;"&amp;$AK59),"")</f>
        <v/>
      </c>
      <c r="AO59" s="290"/>
    </row>
    <row r="60" spans="1:41" ht="15.75" x14ac:dyDescent="0.25">
      <c r="A60" s="605"/>
      <c r="B60" s="575"/>
      <c r="C60" s="126"/>
      <c r="D60" s="126"/>
      <c r="E60" s="126"/>
      <c r="F60" s="126"/>
      <c r="G60" s="125"/>
      <c r="H60" s="126"/>
      <c r="I60" s="126"/>
      <c r="J60" s="126"/>
      <c r="K60" s="126"/>
      <c r="L60" s="125"/>
      <c r="M60" s="126"/>
      <c r="N60" s="126"/>
      <c r="O60" s="126"/>
      <c r="P60" s="126"/>
      <c r="Q60" s="125"/>
      <c r="R60" s="126"/>
      <c r="S60" s="126"/>
      <c r="T60" s="126"/>
      <c r="U60" s="126"/>
      <c r="V60" s="125"/>
      <c r="W60" s="126"/>
      <c r="X60" s="126"/>
      <c r="Y60" s="126"/>
      <c r="Z60" s="126"/>
      <c r="AA60" s="125"/>
      <c r="AB60" s="126"/>
      <c r="AC60" s="126"/>
      <c r="AD60" s="126"/>
      <c r="AE60" s="126"/>
      <c r="AF60" s="127"/>
      <c r="AG60" s="126"/>
      <c r="AH60" s="126"/>
      <c r="AI60" s="362"/>
      <c r="AJ60" s="125"/>
      <c r="AK60" s="188"/>
      <c r="AL60" s="316"/>
      <c r="AM60" s="323"/>
      <c r="AN60" s="301"/>
      <c r="AO60" s="290"/>
    </row>
    <row r="61" spans="1:41" ht="15.75" x14ac:dyDescent="0.25">
      <c r="A61" s="605"/>
      <c r="B61" s="575"/>
      <c r="C61" s="126"/>
      <c r="D61" s="126"/>
      <c r="E61" s="126"/>
      <c r="F61" s="126"/>
      <c r="G61" s="125"/>
      <c r="H61" s="126"/>
      <c r="I61" s="126"/>
      <c r="J61" s="126"/>
      <c r="K61" s="126"/>
      <c r="L61" s="125"/>
      <c r="M61" s="126"/>
      <c r="N61" s="126"/>
      <c r="O61" s="126"/>
      <c r="P61" s="126"/>
      <c r="Q61" s="125"/>
      <c r="R61" s="126"/>
      <c r="S61" s="126"/>
      <c r="T61" s="126"/>
      <c r="U61" s="126"/>
      <c r="V61" s="125"/>
      <c r="W61" s="126"/>
      <c r="X61" s="126"/>
      <c r="Y61" s="126"/>
      <c r="Z61" s="126"/>
      <c r="AA61" s="125"/>
      <c r="AB61" s="126"/>
      <c r="AC61" s="126"/>
      <c r="AD61" s="126"/>
      <c r="AE61" s="126"/>
      <c r="AF61" s="127"/>
      <c r="AG61" s="126"/>
      <c r="AH61" s="126"/>
      <c r="AI61" s="362"/>
      <c r="AJ61" s="125"/>
      <c r="AK61" s="188"/>
      <c r="AL61" s="316"/>
      <c r="AM61" s="323"/>
      <c r="AN61" s="301"/>
      <c r="AO61" s="290"/>
    </row>
    <row r="62" spans="1:41" ht="15.6" customHeight="1" x14ac:dyDescent="0.25">
      <c r="A62" s="606"/>
      <c r="B62" s="576"/>
      <c r="C62" s="126"/>
      <c r="D62" s="126"/>
      <c r="E62" s="126"/>
      <c r="F62" s="126"/>
      <c r="G62" s="125"/>
      <c r="H62" s="126"/>
      <c r="I62" s="126"/>
      <c r="J62" s="126"/>
      <c r="K62" s="126"/>
      <c r="L62" s="125"/>
      <c r="M62" s="126"/>
      <c r="N62" s="126"/>
      <c r="O62" s="126"/>
      <c r="P62" s="126"/>
      <c r="Q62" s="125"/>
      <c r="R62" s="126"/>
      <c r="S62" s="126"/>
      <c r="T62" s="126"/>
      <c r="U62" s="126"/>
      <c r="V62" s="125"/>
      <c r="W62" s="126"/>
      <c r="X62" s="126"/>
      <c r="Y62" s="126"/>
      <c r="Z62" s="126"/>
      <c r="AA62" s="125"/>
      <c r="AB62" s="126"/>
      <c r="AC62" s="126"/>
      <c r="AD62" s="126"/>
      <c r="AE62" s="126"/>
      <c r="AF62" s="127"/>
      <c r="AG62" s="126"/>
      <c r="AH62" s="126"/>
      <c r="AI62" s="362"/>
      <c r="AJ62" s="125"/>
      <c r="AK62" s="188"/>
      <c r="AL62" s="316"/>
      <c r="AM62" s="323"/>
      <c r="AN62" s="301"/>
      <c r="AO62" s="290"/>
    </row>
    <row r="63" spans="1:41" ht="15.75" x14ac:dyDescent="0.25">
      <c r="A63" s="619" t="s">
        <v>40</v>
      </c>
      <c r="B63" s="577" t="str">
        <f>IF(Entries!B63="","",Entries!B63)</f>
        <v/>
      </c>
      <c r="C63" s="171" t="str">
        <f>IF(SUM(Humorous!M64:M67)=0,"",SUM(Humorous!M64:M67))</f>
        <v/>
      </c>
      <c r="D63" s="171" t="str">
        <f>IF(C63="","",AVERAGE(Humorous!$L64:$L67))</f>
        <v/>
      </c>
      <c r="E63" s="171" t="str">
        <f>IF(C63&lt;&gt;"",IF(COUNT(Humorous!$M64:$M67)=4,-SMALL(Humorous!$M64:$M67,1),0),"")</f>
        <v/>
      </c>
      <c r="F63" s="171" t="str">
        <f>IF(C63="","",-SUM(Humorous!P64:P67))</f>
        <v/>
      </c>
      <c r="G63" s="173" t="str">
        <f>IF(C63="","",SUM(C63,E63,F63))</f>
        <v/>
      </c>
      <c r="H63" s="171" t="str">
        <f>IF(SUM(Dramatic!M64:M67)=0,"",SUM(Dramatic!M64:M67))</f>
        <v/>
      </c>
      <c r="I63" s="171" t="str">
        <f>IF(H63="","",AVERAGE(Humorous!$L64:$L67))</f>
        <v/>
      </c>
      <c r="J63" s="171" t="str">
        <f>IF(H63&lt;&gt;"",IF(COUNT(Dramatic!$M64:$M67)=4,-SMALL(Dramatic!$M64:$M67,1),0),"")</f>
        <v/>
      </c>
      <c r="K63" s="171" t="str">
        <f>IF(H63="","",-SUM(Dramatic!P64:P67))</f>
        <v/>
      </c>
      <c r="L63" s="173" t="str">
        <f>IF(H63="","",SUM(H63,J63,K63))</f>
        <v/>
      </c>
      <c r="M63" s="171" t="str">
        <f>IF(SUM(Classical!M64:M67)=0,"",SUM(Classical!M64:M67))</f>
        <v/>
      </c>
      <c r="N63" s="171" t="str">
        <f>IF(M63="","",AVERAGE(Humorous!$L64:$L67))</f>
        <v/>
      </c>
      <c r="O63" s="171" t="str">
        <f>IF(R63&lt;&gt;"",IF(COUNT(Classical!$M64:$M67)=4,-SMALL(Classical!$M64:$M67,1),0),"")</f>
        <v/>
      </c>
      <c r="P63" s="171" t="str">
        <f>IF(M63="","",-SUM(Classical!P64:P67))</f>
        <v/>
      </c>
      <c r="Q63" s="173" t="str">
        <f>IF(M63="","",SUM(M63,O63,P63))</f>
        <v/>
      </c>
      <c r="R63" s="171" t="str">
        <f>IF(SUM(Contemporary!M64:M67)=0,"",SUM(Contemporary!M64:M67))</f>
        <v/>
      </c>
      <c r="S63" s="171" t="str">
        <f>IF(R63="","",AVERAGE(Humorous!$L64:$L67))</f>
        <v/>
      </c>
      <c r="T63" s="171" t="str">
        <f>IF(R63&lt;&gt;"",IF(COUNT(Contemporary!$M64:$M67)=4,-SMALL(Contemporary!$M64:$M67,1),0),"")</f>
        <v/>
      </c>
      <c r="U63" s="171" t="str">
        <f>IF(R63="","",-SUM(Contemporary!P64:P67))</f>
        <v/>
      </c>
      <c r="V63" s="173" t="str">
        <f>IF(R63="","",SUM(R63,T63,U63))</f>
        <v/>
      </c>
      <c r="W63" s="171" t="str">
        <f>IF(SUM(Pantomime!M64:M67)=0,"",SUM(Pantomime!M64:M67))</f>
        <v/>
      </c>
      <c r="X63" s="171" t="str">
        <f>IF(W63="","",AVERAGE(Humorous!$L64:$L67))</f>
        <v/>
      </c>
      <c r="Y63" s="171" t="str">
        <f>IF(W63&lt;&gt;"",IF(COUNT(Pantomime!$M64:$M67)=4,-SMALL(Pantomime!$M64:$M67,1),0),"")</f>
        <v/>
      </c>
      <c r="Z63" s="171" t="str">
        <f>IF(W63="","",-SUM(Pantomime!P64:P67))</f>
        <v/>
      </c>
      <c r="AA63" s="173" t="str">
        <f>IF(W63="","",SUM(W63,Y63,Z63))</f>
        <v/>
      </c>
      <c r="AB63" s="171" t="str">
        <f>IF(SUM(Musical!M64:M67)=0,"",SUM(Musical!M64:M67))</f>
        <v/>
      </c>
      <c r="AC63" s="171" t="str">
        <f>IF(AB63="","",AVERAGE(Humorous!$L64:$L67))</f>
        <v/>
      </c>
      <c r="AD63" s="171" t="str">
        <f>IF(AB63&lt;&gt;"",IF(COUNT(Musical!$M64:$M67)=4,-SMALL(Musical!$M64:$M67,1),0),"")</f>
        <v/>
      </c>
      <c r="AE63" s="171" t="str">
        <f>IF(AB63="","",-SUM(Musical!P64:P67))</f>
        <v/>
      </c>
      <c r="AF63" s="172" t="str">
        <f>IF(AB63="","",SUM(AB63,AD63,AE63))</f>
        <v/>
      </c>
      <c r="AG63" s="171" t="str">
        <f>IF(SUM('One Act'!M64)=0,"",'One Act'!M64)</f>
        <v/>
      </c>
      <c r="AH63" s="171" t="str">
        <f>'One Act'!L64</f>
        <v/>
      </c>
      <c r="AI63" s="170" t="str">
        <f>IF(AG63="","",-'One Act'!K64*penalty_points_play)</f>
        <v/>
      </c>
      <c r="AJ63" s="173" t="str">
        <f>IF(AG63="","",SUM(AG63,AI63))</f>
        <v/>
      </c>
      <c r="AK63" s="370" t="str">
        <f>IFERROR(AVERAGE(D63,I63,N63,S63,X63,AC63,AH63),"")</f>
        <v/>
      </c>
      <c r="AL63" s="304" t="str">
        <f>IF(SUM(C63,H63,M63,R63,W63,AB63,AG63)=0,"",SUM(C63,F63,H63,K63,M63,P63,R63,U63,W63,Z63,AB63,AE63,AG63,AI63))</f>
        <v/>
      </c>
      <c r="AM63" s="324" t="str">
        <f>IF(SUM(G63,L63,Q63,V63,AA63,AF63,AJ63)=0,"",SUM(G63,L63,Q63,V63,AA63,AF63,AJ63))</f>
        <v/>
      </c>
      <c r="AN63" s="303" t="str">
        <f>IFERROR(_xlfn.RANK.EQ(AM63,$AM$3:$AM$127,0)+COUNTIFS($AM$3:$AM$127,$AM63,$AL$3:$AL$127,"&gt;"&amp;$AL63)+COUNTIFS($AM$3:$AM$127,$AM63,$AL$3:$AL$127,$AL63,$AK$3:$AK$127,"&lt;"&amp;$AK63),"")</f>
        <v/>
      </c>
      <c r="AO63" s="290"/>
    </row>
    <row r="64" spans="1:41" ht="15.75" x14ac:dyDescent="0.25">
      <c r="A64" s="620"/>
      <c r="B64" s="578"/>
      <c r="C64" s="171"/>
      <c r="D64" s="171"/>
      <c r="E64" s="171"/>
      <c r="F64" s="171"/>
      <c r="G64" s="173"/>
      <c r="H64" s="171"/>
      <c r="I64" s="171"/>
      <c r="J64" s="171"/>
      <c r="K64" s="171"/>
      <c r="L64" s="173"/>
      <c r="M64" s="171"/>
      <c r="N64" s="171"/>
      <c r="O64" s="171"/>
      <c r="P64" s="171"/>
      <c r="Q64" s="173"/>
      <c r="R64" s="171"/>
      <c r="S64" s="171"/>
      <c r="T64" s="171"/>
      <c r="U64" s="171"/>
      <c r="V64" s="173"/>
      <c r="W64" s="171"/>
      <c r="X64" s="171"/>
      <c r="Y64" s="171"/>
      <c r="Z64" s="171"/>
      <c r="AA64" s="173"/>
      <c r="AB64" s="171"/>
      <c r="AC64" s="171"/>
      <c r="AD64" s="171"/>
      <c r="AE64" s="171"/>
      <c r="AF64" s="172"/>
      <c r="AG64" s="171"/>
      <c r="AH64" s="171"/>
      <c r="AI64" s="170"/>
      <c r="AJ64" s="173"/>
      <c r="AK64" s="302"/>
      <c r="AL64" s="304"/>
      <c r="AM64" s="324"/>
      <c r="AN64" s="303"/>
      <c r="AO64" s="290"/>
    </row>
    <row r="65" spans="1:41" ht="15.75" x14ac:dyDescent="0.25">
      <c r="A65" s="620"/>
      <c r="B65" s="578"/>
      <c r="C65" s="171"/>
      <c r="D65" s="171"/>
      <c r="E65" s="171"/>
      <c r="F65" s="171"/>
      <c r="G65" s="173"/>
      <c r="H65" s="171"/>
      <c r="I65" s="171"/>
      <c r="J65" s="171"/>
      <c r="K65" s="171"/>
      <c r="L65" s="173"/>
      <c r="M65" s="171"/>
      <c r="N65" s="171"/>
      <c r="O65" s="171"/>
      <c r="P65" s="171"/>
      <c r="Q65" s="173"/>
      <c r="R65" s="171"/>
      <c r="S65" s="171"/>
      <c r="T65" s="171"/>
      <c r="U65" s="171"/>
      <c r="V65" s="173"/>
      <c r="W65" s="171"/>
      <c r="X65" s="171"/>
      <c r="Y65" s="171"/>
      <c r="Z65" s="171"/>
      <c r="AA65" s="173"/>
      <c r="AB65" s="171"/>
      <c r="AC65" s="171"/>
      <c r="AD65" s="171"/>
      <c r="AE65" s="171"/>
      <c r="AF65" s="172"/>
      <c r="AG65" s="171"/>
      <c r="AH65" s="171"/>
      <c r="AI65" s="170"/>
      <c r="AJ65" s="173"/>
      <c r="AK65" s="302"/>
      <c r="AL65" s="304"/>
      <c r="AM65" s="324"/>
      <c r="AN65" s="303"/>
      <c r="AO65" s="290"/>
    </row>
    <row r="66" spans="1:41" ht="15.6" customHeight="1" x14ac:dyDescent="0.25">
      <c r="A66" s="621"/>
      <c r="B66" s="579"/>
      <c r="C66" s="344"/>
      <c r="D66" s="171"/>
      <c r="E66" s="171"/>
      <c r="F66" s="344"/>
      <c r="G66" s="173"/>
      <c r="H66" s="171"/>
      <c r="I66" s="171"/>
      <c r="J66" s="171"/>
      <c r="K66" s="171"/>
      <c r="L66" s="173"/>
      <c r="M66" s="171"/>
      <c r="N66" s="171"/>
      <c r="O66" s="171"/>
      <c r="P66" s="171"/>
      <c r="Q66" s="173"/>
      <c r="R66" s="171"/>
      <c r="S66" s="171"/>
      <c r="T66" s="171"/>
      <c r="U66" s="171"/>
      <c r="V66" s="173"/>
      <c r="W66" s="171"/>
      <c r="X66" s="171"/>
      <c r="Y66" s="171"/>
      <c r="Z66" s="171"/>
      <c r="AA66" s="173"/>
      <c r="AB66" s="171"/>
      <c r="AC66" s="171"/>
      <c r="AD66" s="171"/>
      <c r="AE66" s="171"/>
      <c r="AF66" s="345"/>
      <c r="AG66" s="171"/>
      <c r="AH66" s="171"/>
      <c r="AI66" s="170"/>
      <c r="AJ66" s="346"/>
      <c r="AK66" s="302"/>
      <c r="AL66" s="304"/>
      <c r="AM66" s="347"/>
      <c r="AN66" s="303"/>
      <c r="AO66" s="290"/>
    </row>
    <row r="67" spans="1:41" ht="15.75" x14ac:dyDescent="0.25">
      <c r="A67" s="598" t="s">
        <v>41</v>
      </c>
      <c r="B67" s="595" t="str">
        <f>IF(Entries!B67="","",Entries!B67)</f>
        <v/>
      </c>
      <c r="C67" s="174" t="str">
        <f>IF(SUM(Humorous!M68:M71)=0,"",SUM(Humorous!M68:M71))</f>
        <v/>
      </c>
      <c r="D67" s="159" t="str">
        <f>IF(C67="","",AVERAGE(Humorous!$L68:$L71))</f>
        <v/>
      </c>
      <c r="E67" s="159" t="str">
        <f>IF(C67&lt;&gt;"",IF(COUNT(Humorous!$M68:$M71)=4,-SMALL(Humorous!$M68:$M71,1),0),"")</f>
        <v/>
      </c>
      <c r="F67" s="174" t="str">
        <f>IF(C67="","",-SUM(Humorous!P68:P71))</f>
        <v/>
      </c>
      <c r="G67" s="162" t="str">
        <f>IF(C67="","",SUM(C67,E67,F67))</f>
        <v/>
      </c>
      <c r="H67" s="159" t="str">
        <f>IF(SUM(Dramatic!M68:M71)=0,"",SUM(Dramatic!M68:M71))</f>
        <v/>
      </c>
      <c r="I67" s="159" t="str">
        <f>IF(H67="","",AVERAGE(Humorous!$L68:$L71))</f>
        <v/>
      </c>
      <c r="J67" s="159" t="str">
        <f>IF(H67&lt;&gt;"",IF(COUNT(Dramatic!$M68:$M71)=4,-SMALL(Dramatic!$M68:$M71,1),0),"")</f>
        <v/>
      </c>
      <c r="K67" s="159" t="str">
        <f>IF(H67="","",-SUM(Dramatic!P68:P71))</f>
        <v/>
      </c>
      <c r="L67" s="162" t="str">
        <f>IF(H67="","",SUM(H67,J67,K67))</f>
        <v/>
      </c>
      <c r="M67" s="159" t="str">
        <f>IF(SUM(Classical!M68:M71)=0,"",SUM(Classical!M68:M71))</f>
        <v/>
      </c>
      <c r="N67" s="159" t="str">
        <f>IF(M67="","",AVERAGE(Humorous!$L68:$L71))</f>
        <v/>
      </c>
      <c r="O67" s="159" t="str">
        <f>IF(R67&lt;&gt;"",IF(COUNT(Classical!$M68:$M71)=4,-SMALL(Classical!$M68:$M71,1),0),"")</f>
        <v/>
      </c>
      <c r="P67" s="159" t="str">
        <f>IF(M67="","",-SUM(Classical!P68:P71))</f>
        <v/>
      </c>
      <c r="Q67" s="162" t="str">
        <f>IF(M67="","",SUM(M67,O67,P67))</f>
        <v/>
      </c>
      <c r="R67" s="159" t="str">
        <f>IF(SUM(Contemporary!M68:M71)=0,"",SUM(Contemporary!M68:M71))</f>
        <v/>
      </c>
      <c r="S67" s="159" t="str">
        <f>IF(R67="","",AVERAGE(Humorous!$L68:$L71))</f>
        <v/>
      </c>
      <c r="T67" s="159" t="str">
        <f>IF(R67&lt;&gt;"",IF(COUNT(Contemporary!$M68:$M71)=4,-SMALL(Contemporary!$M68:$M71,1),0),"")</f>
        <v/>
      </c>
      <c r="U67" s="159" t="str">
        <f>IF(R67="","",-SUM(Contemporary!P68:P71))</f>
        <v/>
      </c>
      <c r="V67" s="162" t="str">
        <f>IF(R67="","",SUM(R67,T67,U67))</f>
        <v/>
      </c>
      <c r="W67" s="159" t="str">
        <f>IF(SUM(Pantomime!M68:M71)=0,"",SUM(Pantomime!M68:M71))</f>
        <v/>
      </c>
      <c r="X67" s="159" t="str">
        <f>IF(W67="","",AVERAGE(Humorous!$L68:$L71))</f>
        <v/>
      </c>
      <c r="Y67" s="159" t="str">
        <f>IF(W67&lt;&gt;"",IF(COUNT(Pantomime!$M68:$M71)=4,-SMALL(Pantomime!$M68:$M71,1),0),"")</f>
        <v/>
      </c>
      <c r="Z67" s="159" t="str">
        <f>IF(W67="","",-SUM(Pantomime!P68:P71))</f>
        <v/>
      </c>
      <c r="AA67" s="162" t="str">
        <f>IF(W67="","",SUM(W67,Y67,Z67))</f>
        <v/>
      </c>
      <c r="AB67" s="159" t="str">
        <f>IF(SUM(Musical!M68:M71)=0,"",SUM(Musical!M68:M71))</f>
        <v/>
      </c>
      <c r="AC67" s="159" t="str">
        <f>IF(AB67="","",AVERAGE(Humorous!$L68:$L71))</f>
        <v/>
      </c>
      <c r="AD67" s="159" t="str">
        <f>IF(AB67&lt;&gt;"",IF(COUNT(Musical!$M68:$M71)=4,-SMALL(Musical!$M68:$M71,1),0),"")</f>
        <v/>
      </c>
      <c r="AE67" s="159" t="str">
        <f>IF(AB67="","",-SUM(Musical!P68:P71))</f>
        <v/>
      </c>
      <c r="AF67" s="74" t="str">
        <f>IF(AB67="","",SUM(AB67,AD67,AE67))</f>
        <v/>
      </c>
      <c r="AG67" s="159" t="str">
        <f>IF(SUM('One Act'!M68)=0,"",'One Act'!M68)</f>
        <v/>
      </c>
      <c r="AH67" s="159" t="str">
        <f>'One Act'!L68</f>
        <v/>
      </c>
      <c r="AI67" s="160" t="str">
        <f>IF(AG67="","",-'One Act'!K68*penalty_points_play)</f>
        <v/>
      </c>
      <c r="AJ67" s="74" t="str">
        <f>IF(AG67="","",SUM(AG67,AI67))</f>
        <v/>
      </c>
      <c r="AK67" s="363" t="str">
        <f>IFERROR(AVERAGE(D67,I67,N67,S67,X67,AC67,AH67),"")</f>
        <v/>
      </c>
      <c r="AL67" s="160" t="str">
        <f>IF(SUM(C67,H67,M67,R67,W67,AB67,AG67)=0,"",SUM(C67,F67,H67,K67,M67,P67,R67,U67,W67,Z67,AB67,AE67,AG67,AI67))</f>
        <v/>
      </c>
      <c r="AM67" s="325" t="str">
        <f>IF(SUM(G67,L67,Q67,V67,AA67,AF67,AJ67)=0,"",SUM(G67,L67,Q67,V67,AA67,AF67,AJ67))</f>
        <v/>
      </c>
      <c r="AN67" s="317" t="str">
        <f>IFERROR(_xlfn.RANK.EQ(AM67,$AM$3:$AM$127,0)+COUNTIFS($AM$3:$AM$127,$AM67,$AL$3:$AL$127,"&gt;"&amp;$AL67)+COUNTIFS($AM$3:$AM$127,$AM67,$AL$3:$AL$127,$AL67,$AK$3:$AK$127,"&lt;"&amp;$AK67),"")</f>
        <v/>
      </c>
      <c r="AO67" s="290"/>
    </row>
    <row r="68" spans="1:41" ht="15.75" x14ac:dyDescent="0.25">
      <c r="A68" s="599"/>
      <c r="B68" s="596"/>
      <c r="C68" s="159"/>
      <c r="D68" s="159"/>
      <c r="E68" s="159"/>
      <c r="F68" s="159"/>
      <c r="G68" s="162"/>
      <c r="H68" s="159"/>
      <c r="I68" s="159"/>
      <c r="J68" s="159"/>
      <c r="K68" s="159"/>
      <c r="L68" s="162"/>
      <c r="M68" s="159"/>
      <c r="N68" s="159"/>
      <c r="O68" s="159"/>
      <c r="P68" s="159"/>
      <c r="Q68" s="162"/>
      <c r="R68" s="159"/>
      <c r="S68" s="159"/>
      <c r="T68" s="159"/>
      <c r="U68" s="159"/>
      <c r="V68" s="162"/>
      <c r="W68" s="159"/>
      <c r="X68" s="159"/>
      <c r="Y68" s="159"/>
      <c r="Z68" s="159"/>
      <c r="AA68" s="162"/>
      <c r="AB68" s="159"/>
      <c r="AC68" s="159"/>
      <c r="AD68" s="159"/>
      <c r="AE68" s="159"/>
      <c r="AF68" s="64"/>
      <c r="AG68" s="174"/>
      <c r="AH68" s="174"/>
      <c r="AI68" s="161"/>
      <c r="AJ68" s="162"/>
      <c r="AK68" s="62"/>
      <c r="AL68" s="310"/>
      <c r="AM68" s="317"/>
      <c r="AN68" s="295"/>
      <c r="AO68" s="290"/>
    </row>
    <row r="69" spans="1:41" ht="15.75" x14ac:dyDescent="0.25">
      <c r="A69" s="599"/>
      <c r="B69" s="596"/>
      <c r="C69" s="159"/>
      <c r="D69" s="159"/>
      <c r="E69" s="159"/>
      <c r="F69" s="159"/>
      <c r="G69" s="162"/>
      <c r="H69" s="159"/>
      <c r="I69" s="159"/>
      <c r="J69" s="159"/>
      <c r="K69" s="159"/>
      <c r="L69" s="162"/>
      <c r="M69" s="159"/>
      <c r="N69" s="159"/>
      <c r="O69" s="159"/>
      <c r="P69" s="159"/>
      <c r="Q69" s="162"/>
      <c r="R69" s="159"/>
      <c r="S69" s="159"/>
      <c r="T69" s="159"/>
      <c r="U69" s="159"/>
      <c r="V69" s="162"/>
      <c r="W69" s="159"/>
      <c r="X69" s="159"/>
      <c r="Y69" s="159"/>
      <c r="Z69" s="159"/>
      <c r="AA69" s="162"/>
      <c r="AB69" s="159"/>
      <c r="AC69" s="159"/>
      <c r="AD69" s="159"/>
      <c r="AE69" s="159"/>
      <c r="AF69" s="64"/>
      <c r="AG69" s="174"/>
      <c r="AH69" s="174"/>
      <c r="AI69" s="161"/>
      <c r="AJ69" s="162"/>
      <c r="AK69" s="62"/>
      <c r="AL69" s="310"/>
      <c r="AM69" s="317"/>
      <c r="AN69" s="295"/>
      <c r="AO69" s="290"/>
    </row>
    <row r="70" spans="1:41" ht="15.6" customHeight="1" x14ac:dyDescent="0.25">
      <c r="A70" s="600"/>
      <c r="B70" s="597"/>
      <c r="C70" s="159"/>
      <c r="D70" s="159"/>
      <c r="E70" s="159"/>
      <c r="F70" s="159"/>
      <c r="G70" s="162"/>
      <c r="H70" s="159"/>
      <c r="I70" s="159"/>
      <c r="J70" s="159"/>
      <c r="K70" s="159"/>
      <c r="L70" s="162"/>
      <c r="M70" s="159"/>
      <c r="N70" s="159"/>
      <c r="O70" s="159"/>
      <c r="P70" s="159"/>
      <c r="Q70" s="162"/>
      <c r="R70" s="159"/>
      <c r="S70" s="159"/>
      <c r="T70" s="159"/>
      <c r="U70" s="159"/>
      <c r="V70" s="162"/>
      <c r="W70" s="159"/>
      <c r="X70" s="159"/>
      <c r="Y70" s="159"/>
      <c r="Z70" s="159"/>
      <c r="AA70" s="162"/>
      <c r="AB70" s="159"/>
      <c r="AC70" s="159"/>
      <c r="AD70" s="159"/>
      <c r="AE70" s="159"/>
      <c r="AF70" s="64"/>
      <c r="AG70" s="174"/>
      <c r="AH70" s="174"/>
      <c r="AI70" s="161"/>
      <c r="AJ70" s="162"/>
      <c r="AK70" s="62"/>
      <c r="AL70" s="310"/>
      <c r="AM70" s="317"/>
      <c r="AN70" s="295"/>
      <c r="AO70" s="290"/>
    </row>
    <row r="71" spans="1:41" ht="15.75" x14ac:dyDescent="0.25">
      <c r="A71" s="601" t="s">
        <v>42</v>
      </c>
      <c r="B71" s="580" t="str">
        <f>IF(Entries!B71="","",Entries!B71)</f>
        <v/>
      </c>
      <c r="C71" s="163" t="str">
        <f>IF(SUM(Humorous!M72:M75)=0,"",SUM(Humorous!M72:M75))</f>
        <v/>
      </c>
      <c r="D71" s="163" t="str">
        <f>IF(C71="","",AVERAGE(Humorous!$L72:$L75))</f>
        <v/>
      </c>
      <c r="E71" s="163" t="str">
        <f>IF(C71&lt;&gt;"",IF(COUNT(Humorous!$M72:$M75)=4,-SMALL(Humorous!$M72:$M75,1),0),"")</f>
        <v/>
      </c>
      <c r="F71" s="163" t="str">
        <f>IF(C71="","",-SUM(Humorous!P72:P75))</f>
        <v/>
      </c>
      <c r="G71" s="144" t="str">
        <f>IF(C71="","",SUM(C71,E71,F71))</f>
        <v/>
      </c>
      <c r="H71" s="163" t="str">
        <f>IF(SUM(Dramatic!M72:M75)=0,"",SUM(Dramatic!M72:M75))</f>
        <v/>
      </c>
      <c r="I71" s="163" t="str">
        <f>IF(H71="","",AVERAGE(Humorous!$L72:$L75))</f>
        <v/>
      </c>
      <c r="J71" s="163" t="str">
        <f>IF(H71&lt;&gt;"",IF(COUNT(Dramatic!$M72:$M75)=4,-SMALL(Dramatic!$M72:$M75,1),0),"")</f>
        <v/>
      </c>
      <c r="K71" s="163" t="str">
        <f>IF(H71="","",-SUM(Dramatic!P72:P75))</f>
        <v/>
      </c>
      <c r="L71" s="144" t="str">
        <f>IF(H71="","",SUM(H71,J71,K71))</f>
        <v/>
      </c>
      <c r="M71" s="163" t="str">
        <f>IF(SUM(Classical!M72:M75)=0,"",SUM(Classical!M72:M75))</f>
        <v/>
      </c>
      <c r="N71" s="163" t="str">
        <f>IF(M71="","",AVERAGE(Humorous!$L72:$L75))</f>
        <v/>
      </c>
      <c r="O71" s="163" t="str">
        <f>IF(R71&lt;&gt;"",IF(COUNT(Classical!$M72:$M75)=4,-SMALL(Classical!$M72:$M75,1),0),"")</f>
        <v/>
      </c>
      <c r="P71" s="163" t="str">
        <f>IF(M71="","",-SUM(Classical!P72:P75))</f>
        <v/>
      </c>
      <c r="Q71" s="144" t="str">
        <f>IF(M71="","",SUM(M71,O71,P71))</f>
        <v/>
      </c>
      <c r="R71" s="163" t="str">
        <f>IF(SUM(Contemporary!M72:M75)=0,"",SUM(Contemporary!M72:M75))</f>
        <v/>
      </c>
      <c r="S71" s="163" t="str">
        <f>IF(R71="","",AVERAGE(Humorous!$L72:$L75))</f>
        <v/>
      </c>
      <c r="T71" s="163" t="str">
        <f>IF(R71&lt;&gt;"",IF(COUNT(Contemporary!$M72:$M75)=4,-SMALL(Contemporary!$M72:$M75,1),0),"")</f>
        <v/>
      </c>
      <c r="U71" s="163" t="str">
        <f>IF(R71="","",-SUM(Contemporary!P72:P75))</f>
        <v/>
      </c>
      <c r="V71" s="144" t="str">
        <f>IF(R71="","",SUM(R71,T71,U71))</f>
        <v/>
      </c>
      <c r="W71" s="163" t="str">
        <f>IF(SUM(Pantomime!M72:M75)=0,"",SUM(Pantomime!M72:M75))</f>
        <v/>
      </c>
      <c r="X71" s="163" t="str">
        <f>IF(W71="","",AVERAGE(Humorous!$L72:$L75))</f>
        <v/>
      </c>
      <c r="Y71" s="163" t="str">
        <f>IF(W71&lt;&gt;"",IF(COUNT(Pantomime!$M72:$M75)=4,-SMALL(Pantomime!$M72:$M75,1),0),"")</f>
        <v/>
      </c>
      <c r="Z71" s="163" t="str">
        <f>IF(W71="","",-SUM(Pantomime!P72:P75))</f>
        <v/>
      </c>
      <c r="AA71" s="144" t="str">
        <f>IF(W71="","",SUM(W71,Y71,Z71))</f>
        <v/>
      </c>
      <c r="AB71" s="163" t="str">
        <f>IF(SUM(Musical!M72:M75)=0,"",SUM(Musical!M72:M75))</f>
        <v/>
      </c>
      <c r="AC71" s="163" t="str">
        <f>IF(AB71="","",AVERAGE(Humorous!$L72:$L75))</f>
        <v/>
      </c>
      <c r="AD71" s="163" t="str">
        <f>IF(AB71&lt;&gt;"",IF(COUNT(Musical!$M72:$M75)=4,-SMALL(Musical!$M72:$M75,1),0),"")</f>
        <v/>
      </c>
      <c r="AE71" s="163" t="str">
        <f>IF(AB71="","",-SUM(Musical!P72:P75))</f>
        <v/>
      </c>
      <c r="AF71" s="80" t="str">
        <f>IF(AB71="","",SUM(AB71,AD71,AE71))</f>
        <v/>
      </c>
      <c r="AG71" s="163" t="str">
        <f>IF(SUM('One Act'!M72)=0,"",'One Act'!M72)</f>
        <v/>
      </c>
      <c r="AH71" s="163" t="str">
        <f>'One Act'!L72</f>
        <v/>
      </c>
      <c r="AI71" s="358" t="str">
        <f>IF(AG71="","",-'One Act'!K72*penalty_points_play)</f>
        <v/>
      </c>
      <c r="AJ71" s="144" t="str">
        <f>IF(AG71="","",SUM(AG71,AI71))</f>
        <v/>
      </c>
      <c r="AK71" s="364" t="str">
        <f>IFERROR(AVERAGE(D71,I71,N71,S71,X71,AC71,AH71),"")</f>
        <v/>
      </c>
      <c r="AL71" s="311" t="str">
        <f>IF(SUM(C71,H71,M71,R71,W71,AB71,AG71)=0,"",SUM(C71,F71,H71,K71,M71,P71,R71,U71,W71,Z71,AB71,AE71,AG71,AI71))</f>
        <v/>
      </c>
      <c r="AM71" s="318" t="str">
        <f>IF(SUM(G71,L71,Q71,V71,AA71,AF71,AJ71)=0,"",SUM(G71,L71,Q71,V71,AA71,AF71,AJ71))</f>
        <v/>
      </c>
      <c r="AN71" s="296" t="str">
        <f>IFERROR(_xlfn.RANK.EQ(AM71,$AM$3:$AM$127,0)+COUNTIFS($AM$3:$AM$127,$AM71,$AL$3:$AL$127,"&gt;"&amp;$AL71)+COUNTIFS($AM$3:$AM$127,$AM71,$AL$3:$AL$127,$AL71,$AK$3:$AK$127,"&lt;"&amp;$AK71),"")</f>
        <v/>
      </c>
      <c r="AO71" s="290"/>
    </row>
    <row r="72" spans="1:41" ht="15.75" x14ac:dyDescent="0.25">
      <c r="A72" s="602"/>
      <c r="B72" s="581"/>
      <c r="C72" s="163"/>
      <c r="D72" s="163"/>
      <c r="E72" s="163"/>
      <c r="F72" s="163"/>
      <c r="G72" s="144"/>
      <c r="H72" s="163"/>
      <c r="I72" s="163"/>
      <c r="J72" s="163"/>
      <c r="K72" s="163"/>
      <c r="L72" s="144"/>
      <c r="M72" s="163"/>
      <c r="N72" s="163"/>
      <c r="O72" s="163"/>
      <c r="P72" s="163"/>
      <c r="Q72" s="144"/>
      <c r="R72" s="163"/>
      <c r="S72" s="163"/>
      <c r="T72" s="163"/>
      <c r="U72" s="163"/>
      <c r="V72" s="144"/>
      <c r="W72" s="163"/>
      <c r="X72" s="163"/>
      <c r="Y72" s="163"/>
      <c r="Z72" s="163"/>
      <c r="AA72" s="144"/>
      <c r="AB72" s="163"/>
      <c r="AC72" s="163"/>
      <c r="AD72" s="163"/>
      <c r="AE72" s="163"/>
      <c r="AF72" s="80"/>
      <c r="AG72" s="163"/>
      <c r="AH72" s="163"/>
      <c r="AI72" s="358"/>
      <c r="AJ72" s="144"/>
      <c r="AK72" s="78"/>
      <c r="AL72" s="311"/>
      <c r="AM72" s="318"/>
      <c r="AN72" s="296"/>
      <c r="AO72" s="290"/>
    </row>
    <row r="73" spans="1:41" ht="15.75" x14ac:dyDescent="0.25">
      <c r="A73" s="602"/>
      <c r="B73" s="581"/>
      <c r="C73" s="163"/>
      <c r="D73" s="163"/>
      <c r="E73" s="163"/>
      <c r="F73" s="163"/>
      <c r="G73" s="144"/>
      <c r="H73" s="163"/>
      <c r="I73" s="163"/>
      <c r="J73" s="163"/>
      <c r="K73" s="163"/>
      <c r="L73" s="144"/>
      <c r="M73" s="163"/>
      <c r="N73" s="163"/>
      <c r="O73" s="163"/>
      <c r="P73" s="163"/>
      <c r="Q73" s="144"/>
      <c r="R73" s="163"/>
      <c r="S73" s="163"/>
      <c r="T73" s="163"/>
      <c r="U73" s="163"/>
      <c r="V73" s="144"/>
      <c r="W73" s="163"/>
      <c r="X73" s="163"/>
      <c r="Y73" s="163"/>
      <c r="Z73" s="163"/>
      <c r="AA73" s="144"/>
      <c r="AB73" s="163"/>
      <c r="AC73" s="163"/>
      <c r="AD73" s="163"/>
      <c r="AE73" s="163"/>
      <c r="AF73" s="80"/>
      <c r="AG73" s="163"/>
      <c r="AH73" s="163"/>
      <c r="AI73" s="358"/>
      <c r="AJ73" s="144"/>
      <c r="AK73" s="78"/>
      <c r="AL73" s="311"/>
      <c r="AM73" s="318"/>
      <c r="AN73" s="296"/>
      <c r="AO73" s="290"/>
    </row>
    <row r="74" spans="1:41" ht="15.6" customHeight="1" x14ac:dyDescent="0.25">
      <c r="A74" s="603"/>
      <c r="B74" s="582"/>
      <c r="C74" s="163"/>
      <c r="D74" s="163"/>
      <c r="E74" s="163"/>
      <c r="F74" s="163"/>
      <c r="G74" s="144"/>
      <c r="H74" s="163"/>
      <c r="I74" s="163"/>
      <c r="J74" s="163"/>
      <c r="K74" s="163"/>
      <c r="L74" s="144"/>
      <c r="M74" s="163"/>
      <c r="N74" s="163"/>
      <c r="O74" s="163"/>
      <c r="P74" s="163"/>
      <c r="Q74" s="144"/>
      <c r="R74" s="163"/>
      <c r="S74" s="163"/>
      <c r="T74" s="163"/>
      <c r="U74" s="163"/>
      <c r="V74" s="144"/>
      <c r="W74" s="163"/>
      <c r="X74" s="163"/>
      <c r="Y74" s="163"/>
      <c r="Z74" s="163"/>
      <c r="AA74" s="144"/>
      <c r="AB74" s="163"/>
      <c r="AC74" s="163"/>
      <c r="AD74" s="163"/>
      <c r="AE74" s="163"/>
      <c r="AF74" s="80"/>
      <c r="AG74" s="163"/>
      <c r="AH74" s="163"/>
      <c r="AI74" s="358"/>
      <c r="AJ74" s="144"/>
      <c r="AK74" s="78"/>
      <c r="AL74" s="311"/>
      <c r="AM74" s="318"/>
      <c r="AN74" s="296"/>
      <c r="AO74" s="290"/>
    </row>
    <row r="75" spans="1:41" ht="15.75" x14ac:dyDescent="0.25">
      <c r="A75" s="616" t="s">
        <v>43</v>
      </c>
      <c r="B75" s="583" t="str">
        <f>IF(Entries!B75="","",Entries!B75)</f>
        <v/>
      </c>
      <c r="C75" s="164" t="str">
        <f>IF(SUM(Humorous!M76:M79)=0,"",SUM(Humorous!M76:M79))</f>
        <v/>
      </c>
      <c r="D75" s="164" t="str">
        <f>IF(C75="","",AVERAGE(Humorous!$L76:$L79))</f>
        <v/>
      </c>
      <c r="E75" s="164" t="str">
        <f>IF(C75&lt;&gt;"",IF(COUNT(Humorous!$M76:$M79)=4,-SMALL(Humorous!$M76:$M79,1),0),"")</f>
        <v/>
      </c>
      <c r="F75" s="164" t="str">
        <f>IF(C75="","",-SUM(Humorous!P76:P79))</f>
        <v/>
      </c>
      <c r="G75" s="145" t="str">
        <f>IF(C75="","",SUM(C75,E75,F75))</f>
        <v/>
      </c>
      <c r="H75" s="164" t="str">
        <f>IF(SUM(Dramatic!M76:M79)=0,"",SUM(Dramatic!M76:M79))</f>
        <v/>
      </c>
      <c r="I75" s="164" t="str">
        <f>IF(H75="","",AVERAGE(Humorous!$L76:$L79))</f>
        <v/>
      </c>
      <c r="J75" s="164" t="str">
        <f>IF(H75&lt;&gt;"",IF(COUNT(Dramatic!$M76:$M79)=4,-SMALL(Dramatic!$M76:$M79,1),0),"")</f>
        <v/>
      </c>
      <c r="K75" s="164" t="str">
        <f>IF(H75="","",-SUM(Dramatic!P76:P79))</f>
        <v/>
      </c>
      <c r="L75" s="145" t="str">
        <f>IF(H75="","",SUM(H75,J75,K75))</f>
        <v/>
      </c>
      <c r="M75" s="164" t="str">
        <f>IF(SUM(Classical!M76:M79)=0,"",SUM(Classical!M76:M79))</f>
        <v/>
      </c>
      <c r="N75" s="164" t="str">
        <f>IF(M75="","",AVERAGE(Humorous!$L76:$L79))</f>
        <v/>
      </c>
      <c r="O75" s="164" t="str">
        <f>IF(R75&lt;&gt;"",IF(COUNT(Classical!$M76:$M79)=4,-SMALL(Classical!$M76:$M79,1),0),"")</f>
        <v/>
      </c>
      <c r="P75" s="164" t="str">
        <f>IF(M75="","",-SUM(Classical!P76:P79))</f>
        <v/>
      </c>
      <c r="Q75" s="145" t="str">
        <f>IF(M75="","",SUM(M75,O75,P75))</f>
        <v/>
      </c>
      <c r="R75" s="164" t="str">
        <f>IF(SUM(Contemporary!M76:M79)=0,"",SUM(Contemporary!M76:M79))</f>
        <v/>
      </c>
      <c r="S75" s="164" t="str">
        <f>IF(R75="","",AVERAGE(Humorous!$L76:$L79))</f>
        <v/>
      </c>
      <c r="T75" s="164" t="str">
        <f>IF(R75&lt;&gt;"",IF(COUNT(Contemporary!$M76:$M79)=4,-SMALL(Contemporary!$M76:$M79,1),0),"")</f>
        <v/>
      </c>
      <c r="U75" s="164" t="str">
        <f>IF(R75="","",-SUM(Contemporary!P76:P79))</f>
        <v/>
      </c>
      <c r="V75" s="145" t="str">
        <f>IF(R75="","",SUM(R75,T75,U75))</f>
        <v/>
      </c>
      <c r="W75" s="164" t="str">
        <f>IF(SUM(Pantomime!M76:M79)=0,"",SUM(Pantomime!M76:M79))</f>
        <v/>
      </c>
      <c r="X75" s="164" t="str">
        <f>IF(W75="","",AVERAGE(Humorous!$L76:$L79))</f>
        <v/>
      </c>
      <c r="Y75" s="164" t="str">
        <f>IF(W75&lt;&gt;"",IF(COUNT(Pantomime!$M76:$M79)=4,-SMALL(Pantomime!$M76:$M79,1),0),"")</f>
        <v/>
      </c>
      <c r="Z75" s="164" t="str">
        <f>IF(W75="","",-SUM(Pantomime!P76:P79))</f>
        <v/>
      </c>
      <c r="AA75" s="145" t="str">
        <f>IF(W75="","",SUM(W75,Y75,Z75))</f>
        <v/>
      </c>
      <c r="AB75" s="164" t="str">
        <f>IF(SUM(Musical!M76:M79)=0,"",SUM(Musical!M76:M79))</f>
        <v/>
      </c>
      <c r="AC75" s="164" t="str">
        <f>IF(AB75="","",AVERAGE(Humorous!$L76:$L79))</f>
        <v/>
      </c>
      <c r="AD75" s="164" t="str">
        <f>IF(AB75&lt;&gt;"",IF(COUNT(Musical!$M76:$M79)=4,-SMALL(Musical!$M76:$M79,1),0),"")</f>
        <v/>
      </c>
      <c r="AE75" s="164" t="str">
        <f>IF(AB75="","",-SUM(Musical!P76:P79))</f>
        <v/>
      </c>
      <c r="AF75" s="90" t="str">
        <f>IF(AB75="","",SUM(AB75,AD75,AE75))</f>
        <v/>
      </c>
      <c r="AG75" s="164" t="str">
        <f>IF(SUM('One Act'!M76)=0,"",'One Act'!M76)</f>
        <v/>
      </c>
      <c r="AH75" s="164" t="str">
        <f>'One Act'!L76</f>
        <v/>
      </c>
      <c r="AI75" s="359" t="str">
        <f>IF(AG75="","",-'One Act'!K76*penalty_points_play)</f>
        <v/>
      </c>
      <c r="AJ75" s="145" t="str">
        <f>IF(AG75="","",SUM(AG75,AI75))</f>
        <v/>
      </c>
      <c r="AK75" s="365" t="str">
        <f>IFERROR(AVERAGE(D75,I75,N75,S75,X75,AC75,AH75),"")</f>
        <v/>
      </c>
      <c r="AL75" s="312" t="str">
        <f>IF(SUM(C75,H75,M75,R75,W75,AB75,AG75)=0,"",SUM(C75,F75,H75,K75,M75,P75,R75,U75,W75,Z75,AB75,AE75,AG75,AI75))</f>
        <v/>
      </c>
      <c r="AM75" s="319" t="str">
        <f>IF(SUM(G75,L75,Q75,V75,AA75,AF75,AJ75)=0,"",SUM(G75,L75,Q75,V75,AA75,AF75,AJ75))</f>
        <v/>
      </c>
      <c r="AN75" s="297" t="str">
        <f>IFERROR(_xlfn.RANK.EQ(AM75,$AM$3:$AM$127,0)+COUNTIFS($AM$3:$AM$127,$AM75,$AL$3:$AL$127,"&gt;"&amp;$AL75)+COUNTIFS($AM$3:$AM$127,$AM75,$AL$3:$AL$127,$AL75,$AK$3:$AK$127,"&lt;"&amp;$AK75),"")</f>
        <v/>
      </c>
      <c r="AO75" s="290"/>
    </row>
    <row r="76" spans="1:41" ht="15.75" x14ac:dyDescent="0.25">
      <c r="A76" s="617"/>
      <c r="B76" s="584"/>
      <c r="C76" s="164"/>
      <c r="D76" s="164"/>
      <c r="E76" s="164"/>
      <c r="F76" s="164"/>
      <c r="G76" s="145"/>
      <c r="H76" s="164"/>
      <c r="I76" s="164"/>
      <c r="J76" s="164"/>
      <c r="K76" s="164"/>
      <c r="L76" s="145"/>
      <c r="M76" s="164"/>
      <c r="N76" s="164"/>
      <c r="O76" s="164"/>
      <c r="P76" s="164"/>
      <c r="Q76" s="145"/>
      <c r="R76" s="164"/>
      <c r="S76" s="164"/>
      <c r="T76" s="164"/>
      <c r="U76" s="164"/>
      <c r="V76" s="145"/>
      <c r="W76" s="164"/>
      <c r="X76" s="164"/>
      <c r="Y76" s="164"/>
      <c r="Z76" s="164"/>
      <c r="AA76" s="145"/>
      <c r="AB76" s="164"/>
      <c r="AC76" s="164"/>
      <c r="AD76" s="164"/>
      <c r="AE76" s="164"/>
      <c r="AF76" s="90"/>
      <c r="AG76" s="164"/>
      <c r="AH76" s="164"/>
      <c r="AI76" s="359"/>
      <c r="AJ76" s="145"/>
      <c r="AK76" s="88"/>
      <c r="AL76" s="312"/>
      <c r="AM76" s="319"/>
      <c r="AN76" s="297"/>
      <c r="AO76" s="290"/>
    </row>
    <row r="77" spans="1:41" ht="15.75" x14ac:dyDescent="0.25">
      <c r="A77" s="617"/>
      <c r="B77" s="584"/>
      <c r="C77" s="164"/>
      <c r="D77" s="164"/>
      <c r="E77" s="164"/>
      <c r="F77" s="164"/>
      <c r="G77" s="145"/>
      <c r="H77" s="164"/>
      <c r="I77" s="164"/>
      <c r="J77" s="164"/>
      <c r="K77" s="164"/>
      <c r="L77" s="145"/>
      <c r="M77" s="164"/>
      <c r="N77" s="164"/>
      <c r="O77" s="164"/>
      <c r="P77" s="164"/>
      <c r="Q77" s="145"/>
      <c r="R77" s="164"/>
      <c r="S77" s="164"/>
      <c r="T77" s="164"/>
      <c r="U77" s="164"/>
      <c r="V77" s="145"/>
      <c r="W77" s="164"/>
      <c r="X77" s="164"/>
      <c r="Y77" s="164"/>
      <c r="Z77" s="164"/>
      <c r="AA77" s="145"/>
      <c r="AB77" s="164"/>
      <c r="AC77" s="164"/>
      <c r="AD77" s="164"/>
      <c r="AE77" s="164"/>
      <c r="AF77" s="90"/>
      <c r="AG77" s="164"/>
      <c r="AH77" s="164"/>
      <c r="AI77" s="359"/>
      <c r="AJ77" s="145"/>
      <c r="AK77" s="88"/>
      <c r="AL77" s="312"/>
      <c r="AM77" s="319"/>
      <c r="AN77" s="297"/>
      <c r="AO77" s="290"/>
    </row>
    <row r="78" spans="1:41" ht="15.6" customHeight="1" x14ac:dyDescent="0.25">
      <c r="A78" s="618"/>
      <c r="B78" s="585"/>
      <c r="C78" s="164"/>
      <c r="D78" s="164"/>
      <c r="E78" s="164"/>
      <c r="F78" s="164"/>
      <c r="G78" s="145"/>
      <c r="H78" s="164"/>
      <c r="I78" s="164"/>
      <c r="J78" s="164"/>
      <c r="K78" s="164"/>
      <c r="L78" s="145"/>
      <c r="M78" s="164"/>
      <c r="N78" s="164"/>
      <c r="O78" s="164"/>
      <c r="P78" s="164"/>
      <c r="Q78" s="145"/>
      <c r="R78" s="164"/>
      <c r="S78" s="164"/>
      <c r="T78" s="164"/>
      <c r="U78" s="164"/>
      <c r="V78" s="145"/>
      <c r="W78" s="164"/>
      <c r="X78" s="164"/>
      <c r="Y78" s="164"/>
      <c r="Z78" s="164"/>
      <c r="AA78" s="145"/>
      <c r="AB78" s="164"/>
      <c r="AC78" s="164"/>
      <c r="AD78" s="164"/>
      <c r="AE78" s="164"/>
      <c r="AF78" s="90"/>
      <c r="AG78" s="164"/>
      <c r="AH78" s="164"/>
      <c r="AI78" s="359"/>
      <c r="AJ78" s="145"/>
      <c r="AK78" s="88"/>
      <c r="AL78" s="312"/>
      <c r="AM78" s="319"/>
      <c r="AN78" s="297"/>
      <c r="AO78" s="290"/>
    </row>
    <row r="79" spans="1:41" ht="15.75" x14ac:dyDescent="0.25">
      <c r="A79" s="607" t="s">
        <v>44</v>
      </c>
      <c r="B79" s="586" t="str">
        <f>IF(Entries!B79="","",Entries!B79)</f>
        <v/>
      </c>
      <c r="C79" s="165" t="str">
        <f>IF(SUM(Humorous!M80:M83)=0,"",SUM(Humorous!M80:M83))</f>
        <v/>
      </c>
      <c r="D79" s="165" t="str">
        <f>IF(C79="","",AVERAGE(Humorous!$L80:$L83))</f>
        <v/>
      </c>
      <c r="E79" s="165" t="str">
        <f>IF(C79&lt;&gt;"",IF(COUNT(Humorous!$M80:$M83)=4,-SMALL(Humorous!$M80:$M83,1),0),"")</f>
        <v/>
      </c>
      <c r="F79" s="165" t="str">
        <f>IF(C79="","",-SUM(Humorous!P80:P83))</f>
        <v/>
      </c>
      <c r="G79" s="146" t="str">
        <f>IF(C79="","",SUM(C79,E79,F79))</f>
        <v/>
      </c>
      <c r="H79" s="165" t="str">
        <f>IF(SUM(Dramatic!M80:M83)=0,"",SUM(Dramatic!M80:M83))</f>
        <v/>
      </c>
      <c r="I79" s="165" t="str">
        <f>IF(H79="","",AVERAGE(Humorous!$L80:$L83))</f>
        <v/>
      </c>
      <c r="J79" s="165" t="str">
        <f>IF(H79&lt;&gt;"",IF(COUNT(Dramatic!$M80:$M83)=4,-SMALL(Dramatic!$M80:$M83,1),0),"")</f>
        <v/>
      </c>
      <c r="K79" s="165" t="str">
        <f>IF(H79="","",-SUM(Dramatic!P80:P83))</f>
        <v/>
      </c>
      <c r="L79" s="146" t="str">
        <f>IF(H79="","",SUM(H79,J79,K79))</f>
        <v/>
      </c>
      <c r="M79" s="165" t="str">
        <f>IF(SUM(Classical!M80:M83)=0,"",SUM(Classical!M80:M83))</f>
        <v/>
      </c>
      <c r="N79" s="165" t="str">
        <f>IF(M79="","",AVERAGE(Humorous!$L80:$L83))</f>
        <v/>
      </c>
      <c r="O79" s="165" t="str">
        <f>IF(R79&lt;&gt;"",IF(COUNT(Classical!$M80:$M83)=4,-SMALL(Classical!$M80:$M83,1),0),"")</f>
        <v/>
      </c>
      <c r="P79" s="165" t="str">
        <f>IF(M79="","",-SUM(Classical!P80:P83))</f>
        <v/>
      </c>
      <c r="Q79" s="146" t="str">
        <f>IF(M79="","",SUM(M79,O79,P79))</f>
        <v/>
      </c>
      <c r="R79" s="165" t="str">
        <f>IF(SUM(Contemporary!M80:M83)=0,"",SUM(Contemporary!M80:M83))</f>
        <v/>
      </c>
      <c r="S79" s="165" t="str">
        <f>IF(R79="","",AVERAGE(Humorous!$L80:$L83))</f>
        <v/>
      </c>
      <c r="T79" s="165" t="str">
        <f>IF(R79&lt;&gt;"",IF(COUNT(Contemporary!$M80:$M83)=4,-SMALL(Contemporary!$M80:$M83,1),0),"")</f>
        <v/>
      </c>
      <c r="U79" s="165" t="str">
        <f>IF(R79="","",-SUM(Contemporary!P80:P83))</f>
        <v/>
      </c>
      <c r="V79" s="146" t="str">
        <f>IF(R79="","",SUM(R79,T79,U79))</f>
        <v/>
      </c>
      <c r="W79" s="165" t="str">
        <f>IF(SUM(Pantomime!M80:M83)=0,"",SUM(Pantomime!M80:M83))</f>
        <v/>
      </c>
      <c r="X79" s="165" t="str">
        <f>IF(W79="","",AVERAGE(Humorous!$L80:$L83))</f>
        <v/>
      </c>
      <c r="Y79" s="165" t="str">
        <f>IF(W79&lt;&gt;"",IF(COUNT(Pantomime!$M80:$M83)=4,-SMALL(Pantomime!$M80:$M83,1),0),"")</f>
        <v/>
      </c>
      <c r="Z79" s="165" t="str">
        <f>IF(W79="","",-SUM(Pantomime!P80:P83))</f>
        <v/>
      </c>
      <c r="AA79" s="146" t="str">
        <f>IF(W79="","",SUM(W79,Y79,Z79))</f>
        <v/>
      </c>
      <c r="AB79" s="165" t="str">
        <f>IF(SUM(Musical!M80:M83)=0,"",SUM(Musical!M80:M83))</f>
        <v/>
      </c>
      <c r="AC79" s="165" t="str">
        <f>IF(AB79="","",AVERAGE(Humorous!$L80:$L83))</f>
        <v/>
      </c>
      <c r="AD79" s="165" t="str">
        <f>IF(AB79&lt;&gt;"",IF(COUNT(Musical!$M80:$M83)=4,-SMALL(Musical!$M80:$M83,1),0),"")</f>
        <v/>
      </c>
      <c r="AE79" s="165" t="str">
        <f>IF(AB79="","",-SUM(Musical!P80:P83))</f>
        <v/>
      </c>
      <c r="AF79" s="101" t="str">
        <f>IF(AB79="","",SUM(AB79,AD79,AE79))</f>
        <v/>
      </c>
      <c r="AG79" s="165" t="str">
        <f>IF(SUM('One Act'!M80)=0,"",'One Act'!M80)</f>
        <v/>
      </c>
      <c r="AH79" s="165" t="str">
        <f>'One Act'!L80</f>
        <v/>
      </c>
      <c r="AI79" s="360" t="str">
        <f>IF(AG79="","",-'One Act'!K80*penalty_points_play)</f>
        <v/>
      </c>
      <c r="AJ79" s="146" t="str">
        <f>IF(AG79="","",SUM(AG79,AI79))</f>
        <v/>
      </c>
      <c r="AK79" s="366" t="str">
        <f>IFERROR(AVERAGE(D79,I79,N79,S79,X79,AC79,AH79),"")</f>
        <v/>
      </c>
      <c r="AL79" s="313" t="str">
        <f>IF(SUM(C79,H79,M79,R79,W79,AB79,AG79)=0,"",SUM(C79,F79,H79,K79,M79,P79,R79,U79,W79,Z79,AB79,AE79,AG79,AI79))</f>
        <v/>
      </c>
      <c r="AM79" s="320" t="str">
        <f>IF(SUM(G79,L79,Q79,V79,AA79,AF79,AJ79)=0,"",SUM(G79,L79,Q79,V79,AA79,AF79,AJ79))</f>
        <v/>
      </c>
      <c r="AN79" s="298" t="str">
        <f>IFERROR(_xlfn.RANK.EQ(AM79,$AM$3:$AM$127,0)+COUNTIFS($AM$3:$AM$127,$AM79,$AL$3:$AL$127,"&gt;"&amp;$AL79)+COUNTIFS($AM$3:$AM$127,$AM79,$AL$3:$AL$127,$AL79,$AK$3:$AK$127,"&lt;"&amp;$AK79),"")</f>
        <v/>
      </c>
      <c r="AO79" s="290"/>
    </row>
    <row r="80" spans="1:41" ht="15.75" x14ac:dyDescent="0.25">
      <c r="A80" s="608"/>
      <c r="B80" s="587"/>
      <c r="C80" s="165"/>
      <c r="D80" s="165"/>
      <c r="E80" s="165"/>
      <c r="F80" s="165"/>
      <c r="G80" s="146"/>
      <c r="H80" s="165"/>
      <c r="I80" s="165"/>
      <c r="J80" s="165"/>
      <c r="K80" s="165"/>
      <c r="L80" s="146"/>
      <c r="M80" s="165"/>
      <c r="N80" s="165"/>
      <c r="O80" s="165"/>
      <c r="P80" s="165"/>
      <c r="Q80" s="146"/>
      <c r="R80" s="165"/>
      <c r="S80" s="165"/>
      <c r="T80" s="165"/>
      <c r="U80" s="165"/>
      <c r="V80" s="146"/>
      <c r="W80" s="165"/>
      <c r="X80" s="165"/>
      <c r="Y80" s="165"/>
      <c r="Z80" s="165"/>
      <c r="AA80" s="146"/>
      <c r="AB80" s="165"/>
      <c r="AC80" s="165"/>
      <c r="AD80" s="165"/>
      <c r="AE80" s="165"/>
      <c r="AF80" s="101"/>
      <c r="AG80" s="165"/>
      <c r="AH80" s="165"/>
      <c r="AI80" s="360"/>
      <c r="AJ80" s="146"/>
      <c r="AK80" s="99"/>
      <c r="AL80" s="313"/>
      <c r="AM80" s="320"/>
      <c r="AN80" s="298"/>
      <c r="AO80" s="290"/>
    </row>
    <row r="81" spans="1:41" ht="15.75" x14ac:dyDescent="0.25">
      <c r="A81" s="608"/>
      <c r="B81" s="587"/>
      <c r="C81" s="165"/>
      <c r="D81" s="165"/>
      <c r="E81" s="165"/>
      <c r="F81" s="165"/>
      <c r="G81" s="146"/>
      <c r="H81" s="165"/>
      <c r="I81" s="165"/>
      <c r="J81" s="165"/>
      <c r="K81" s="165"/>
      <c r="L81" s="146"/>
      <c r="M81" s="165"/>
      <c r="N81" s="165"/>
      <c r="O81" s="165"/>
      <c r="P81" s="165"/>
      <c r="Q81" s="146"/>
      <c r="R81" s="165"/>
      <c r="S81" s="165"/>
      <c r="T81" s="165"/>
      <c r="U81" s="165"/>
      <c r="V81" s="146"/>
      <c r="W81" s="165"/>
      <c r="X81" s="165"/>
      <c r="Y81" s="165"/>
      <c r="Z81" s="165"/>
      <c r="AA81" s="146"/>
      <c r="AB81" s="165"/>
      <c r="AC81" s="165"/>
      <c r="AD81" s="165"/>
      <c r="AE81" s="165"/>
      <c r="AF81" s="101"/>
      <c r="AG81" s="165"/>
      <c r="AH81" s="165"/>
      <c r="AI81" s="360"/>
      <c r="AJ81" s="146"/>
      <c r="AK81" s="99"/>
      <c r="AL81" s="313"/>
      <c r="AM81" s="320"/>
      <c r="AN81" s="298"/>
      <c r="AO81" s="290"/>
    </row>
    <row r="82" spans="1:41" ht="15.6" customHeight="1" x14ac:dyDescent="0.25">
      <c r="A82" s="609"/>
      <c r="B82" s="588"/>
      <c r="C82" s="165"/>
      <c r="D82" s="165"/>
      <c r="E82" s="165"/>
      <c r="F82" s="165"/>
      <c r="G82" s="146"/>
      <c r="H82" s="165"/>
      <c r="I82" s="165"/>
      <c r="J82" s="165"/>
      <c r="K82" s="165"/>
      <c r="L82" s="146"/>
      <c r="M82" s="165"/>
      <c r="N82" s="165"/>
      <c r="O82" s="165"/>
      <c r="P82" s="165"/>
      <c r="Q82" s="146"/>
      <c r="R82" s="165"/>
      <c r="S82" s="165"/>
      <c r="T82" s="165"/>
      <c r="U82" s="165"/>
      <c r="V82" s="146"/>
      <c r="W82" s="165"/>
      <c r="X82" s="165"/>
      <c r="Y82" s="165"/>
      <c r="Z82" s="165"/>
      <c r="AA82" s="146"/>
      <c r="AB82" s="165"/>
      <c r="AC82" s="165"/>
      <c r="AD82" s="165"/>
      <c r="AE82" s="165"/>
      <c r="AF82" s="101"/>
      <c r="AG82" s="165"/>
      <c r="AH82" s="165"/>
      <c r="AI82" s="360"/>
      <c r="AJ82" s="146"/>
      <c r="AK82" s="99"/>
      <c r="AL82" s="313"/>
      <c r="AM82" s="320"/>
      <c r="AN82" s="298"/>
      <c r="AO82" s="290"/>
    </row>
    <row r="83" spans="1:41" ht="15.75" x14ac:dyDescent="0.25">
      <c r="A83" s="610" t="s">
        <v>45</v>
      </c>
      <c r="B83" s="589" t="str">
        <f>IF(Entries!B83="","",Entries!B83)</f>
        <v/>
      </c>
      <c r="C83" s="167" t="str">
        <f>IF(SUM(Humorous!M84:M87)=0,"",SUM(Humorous!M84:M87))</f>
        <v/>
      </c>
      <c r="D83" s="167" t="str">
        <f>IF(C83="","",AVERAGE(Humorous!$L84:$L87))</f>
        <v/>
      </c>
      <c r="E83" s="167" t="str">
        <f>IF(C83&lt;&gt;"",IF(COUNT(Humorous!$M84:$M87)=4,-SMALL(Humorous!$M84:$M87,1),0),"")</f>
        <v/>
      </c>
      <c r="F83" s="167" t="str">
        <f>IF(C83="","",-SUM(Humorous!P84:P87))</f>
        <v/>
      </c>
      <c r="G83" s="147" t="str">
        <f>IF(C83="","",SUM(C83,E83,F83))</f>
        <v/>
      </c>
      <c r="H83" s="167" t="str">
        <f>IF(SUM(Dramatic!M84:M87)=0,"",SUM(Dramatic!M84:M87))</f>
        <v/>
      </c>
      <c r="I83" s="167" t="str">
        <f>IF(H83="","",AVERAGE(Humorous!$L84:$L87))</f>
        <v/>
      </c>
      <c r="J83" s="167" t="str">
        <f>IF(H83&lt;&gt;"",IF(COUNT(Dramatic!$M84:$M87)=4,-SMALL(Dramatic!$M84:$M87,1),0),"")</f>
        <v/>
      </c>
      <c r="K83" s="167" t="str">
        <f>IF(H83="","",-SUM(Dramatic!P84:P87))</f>
        <v/>
      </c>
      <c r="L83" s="147" t="str">
        <f>IF(H83="","",SUM(H83,J83,K83))</f>
        <v/>
      </c>
      <c r="M83" s="167" t="str">
        <f>IF(SUM(Classical!M84:M87)=0,"",SUM(Classical!M84:M87))</f>
        <v/>
      </c>
      <c r="N83" s="167" t="str">
        <f>IF(M83="","",AVERAGE(Humorous!$L84:$L87))</f>
        <v/>
      </c>
      <c r="O83" s="167" t="str">
        <f>IF(R83&lt;&gt;"",IF(COUNT(Classical!$M84:$M87)=4,-SMALL(Classical!$M84:$M87,1),0),"")</f>
        <v/>
      </c>
      <c r="P83" s="167" t="str">
        <f>IF(M83="","",-SUM(Classical!P84:P87))</f>
        <v/>
      </c>
      <c r="Q83" s="147" t="str">
        <f>IF(M83="","",SUM(M83,O83,P83))</f>
        <v/>
      </c>
      <c r="R83" s="167" t="str">
        <f>IF(SUM(Contemporary!M84:M87)=0,"",SUM(Contemporary!M84:M87))</f>
        <v/>
      </c>
      <c r="S83" s="167" t="str">
        <f>IF(R83="","",AVERAGE(Humorous!$L84:$L87))</f>
        <v/>
      </c>
      <c r="T83" s="167" t="str">
        <f>IF(R83&lt;&gt;"",IF(COUNT(Contemporary!$M84:$M87)=4,-SMALL(Contemporary!$M84:$M87,1),0),"")</f>
        <v/>
      </c>
      <c r="U83" s="167" t="str">
        <f>IF(R83="","",-SUM(Contemporary!P84:P87))</f>
        <v/>
      </c>
      <c r="V83" s="147" t="str">
        <f>IF(R83="","",SUM(R83,T83,U83))</f>
        <v/>
      </c>
      <c r="W83" s="167" t="str">
        <f>IF(SUM(Pantomime!M84:M87)=0,"",SUM(Pantomime!M84:M87))</f>
        <v/>
      </c>
      <c r="X83" s="167" t="str">
        <f>IF(W83="","",AVERAGE(Humorous!$L84:$L87))</f>
        <v/>
      </c>
      <c r="Y83" s="167" t="str">
        <f>IF(W83&lt;&gt;"",IF(COUNT(Pantomime!$M84:$M87)=4,-SMALL(Pantomime!$M84:$M87,1),0),"")</f>
        <v/>
      </c>
      <c r="Z83" s="167" t="str">
        <f>IF(W83="","",-SUM(Pantomime!P84:P87))</f>
        <v/>
      </c>
      <c r="AA83" s="147" t="str">
        <f>IF(W83="","",SUM(W83,Y83,Z83))</f>
        <v/>
      </c>
      <c r="AB83" s="167" t="str">
        <f>IF(SUM(Musical!M84:M87)=0,"",SUM(Musical!M84:M87))</f>
        <v/>
      </c>
      <c r="AC83" s="167" t="str">
        <f>IF(AB83="","",AVERAGE(Humorous!$L84:$L87))</f>
        <v/>
      </c>
      <c r="AD83" s="167" t="str">
        <f>IF(AB83&lt;&gt;"",IF(COUNT(Musical!$M84:$M87)=4,-SMALL(Musical!$M84:$M87,1),0),"")</f>
        <v/>
      </c>
      <c r="AE83" s="167" t="str">
        <f>IF(AB83="","",-SUM(Musical!P84:P87))</f>
        <v/>
      </c>
      <c r="AF83" s="108" t="str">
        <f>IF(AB83="","",SUM(AB83,AD83,AE83))</f>
        <v/>
      </c>
      <c r="AG83" s="167" t="str">
        <f>IF(SUM('One Act'!M84)=0,"",'One Act'!M84)</f>
        <v/>
      </c>
      <c r="AH83" s="167" t="str">
        <f>'One Act'!L84</f>
        <v/>
      </c>
      <c r="AI83" s="166" t="str">
        <f>IF(AG83="","",-'One Act'!K84*penalty_points_play)</f>
        <v/>
      </c>
      <c r="AJ83" s="147" t="str">
        <f>IF(AG83="","",SUM(AG83,AI83))</f>
        <v/>
      </c>
      <c r="AK83" s="367" t="str">
        <f>IFERROR(AVERAGE(D83,I83,N83,S83,X83,AC83,AH83),"")</f>
        <v/>
      </c>
      <c r="AL83" s="314" t="str">
        <f>IF(SUM(C83,H83,M83,R83,W83,AB83,AG83)=0,"",SUM(C83,F83,H83,K83,M83,P83,R83,U83,W83,Z83,AB83,AE83,AG83,AI83))</f>
        <v/>
      </c>
      <c r="AM83" s="321" t="str">
        <f>IF(SUM(G83,L83,Q83,V83,AA83,AF83,AJ83)=0,"",SUM(G83,L83,Q83,V83,AA83,AF83,AJ83))</f>
        <v/>
      </c>
      <c r="AN83" s="299" t="str">
        <f>IFERROR(_xlfn.RANK.EQ(AM83,$AM$3:$AM$127,0)+COUNTIFS($AM$3:$AM$127,$AM83,$AL$3:$AL$127,"&gt;"&amp;$AL83)+COUNTIFS($AM$3:$AM$127,$AM83,$AL$3:$AL$127,$AL83,$AK$3:$AK$127,"&lt;"&amp;$AK83),"")</f>
        <v/>
      </c>
      <c r="AO83" s="290"/>
    </row>
    <row r="84" spans="1:41" ht="15.75" x14ac:dyDescent="0.25">
      <c r="A84" s="611"/>
      <c r="B84" s="590"/>
      <c r="C84" s="167"/>
      <c r="D84" s="167"/>
      <c r="E84" s="167"/>
      <c r="F84" s="167"/>
      <c r="G84" s="147"/>
      <c r="H84" s="167"/>
      <c r="I84" s="167"/>
      <c r="J84" s="167"/>
      <c r="K84" s="167"/>
      <c r="L84" s="147"/>
      <c r="M84" s="167"/>
      <c r="N84" s="167"/>
      <c r="O84" s="167"/>
      <c r="P84" s="167"/>
      <c r="Q84" s="147"/>
      <c r="R84" s="167"/>
      <c r="S84" s="167"/>
      <c r="T84" s="167"/>
      <c r="U84" s="167"/>
      <c r="V84" s="147"/>
      <c r="W84" s="167"/>
      <c r="X84" s="167"/>
      <c r="Y84" s="167"/>
      <c r="Z84" s="167"/>
      <c r="AA84" s="147"/>
      <c r="AB84" s="167"/>
      <c r="AC84" s="167"/>
      <c r="AD84" s="167"/>
      <c r="AE84" s="167"/>
      <c r="AF84" s="108"/>
      <c r="AG84" s="167"/>
      <c r="AH84" s="167"/>
      <c r="AI84" s="166"/>
      <c r="AJ84" s="147"/>
      <c r="AK84" s="106"/>
      <c r="AL84" s="314"/>
      <c r="AM84" s="321"/>
      <c r="AN84" s="299"/>
      <c r="AO84" s="290"/>
    </row>
    <row r="85" spans="1:41" ht="15.75" x14ac:dyDescent="0.25">
      <c r="A85" s="611"/>
      <c r="B85" s="590"/>
      <c r="C85" s="167"/>
      <c r="D85" s="167"/>
      <c r="E85" s="167"/>
      <c r="F85" s="167"/>
      <c r="G85" s="147"/>
      <c r="H85" s="167"/>
      <c r="I85" s="167"/>
      <c r="J85" s="167"/>
      <c r="K85" s="167"/>
      <c r="L85" s="147"/>
      <c r="M85" s="167"/>
      <c r="N85" s="167"/>
      <c r="O85" s="167"/>
      <c r="P85" s="167"/>
      <c r="Q85" s="147"/>
      <c r="R85" s="167"/>
      <c r="S85" s="167"/>
      <c r="T85" s="167"/>
      <c r="U85" s="167"/>
      <c r="V85" s="147"/>
      <c r="W85" s="167"/>
      <c r="X85" s="167"/>
      <c r="Y85" s="167"/>
      <c r="Z85" s="167"/>
      <c r="AA85" s="147"/>
      <c r="AB85" s="167"/>
      <c r="AC85" s="167"/>
      <c r="AD85" s="167"/>
      <c r="AE85" s="167"/>
      <c r="AF85" s="108"/>
      <c r="AG85" s="167"/>
      <c r="AH85" s="167"/>
      <c r="AI85" s="166"/>
      <c r="AJ85" s="147"/>
      <c r="AK85" s="106"/>
      <c r="AL85" s="314"/>
      <c r="AM85" s="321"/>
      <c r="AN85" s="299"/>
      <c r="AO85" s="290"/>
    </row>
    <row r="86" spans="1:41" ht="15.6" customHeight="1" x14ac:dyDescent="0.25">
      <c r="A86" s="612"/>
      <c r="B86" s="591"/>
      <c r="C86" s="167"/>
      <c r="D86" s="167"/>
      <c r="E86" s="167"/>
      <c r="F86" s="167"/>
      <c r="G86" s="147"/>
      <c r="H86" s="167"/>
      <c r="I86" s="167"/>
      <c r="J86" s="167"/>
      <c r="K86" s="167"/>
      <c r="L86" s="147"/>
      <c r="M86" s="167"/>
      <c r="N86" s="167"/>
      <c r="O86" s="167"/>
      <c r="P86" s="167"/>
      <c r="Q86" s="147"/>
      <c r="R86" s="167"/>
      <c r="S86" s="167"/>
      <c r="T86" s="167"/>
      <c r="U86" s="167"/>
      <c r="V86" s="147"/>
      <c r="W86" s="167"/>
      <c r="X86" s="167"/>
      <c r="Y86" s="167"/>
      <c r="Z86" s="167"/>
      <c r="AA86" s="147"/>
      <c r="AB86" s="167"/>
      <c r="AC86" s="167"/>
      <c r="AD86" s="167"/>
      <c r="AE86" s="167"/>
      <c r="AF86" s="108"/>
      <c r="AG86" s="167"/>
      <c r="AH86" s="167"/>
      <c r="AI86" s="166"/>
      <c r="AJ86" s="147"/>
      <c r="AK86" s="106"/>
      <c r="AL86" s="314"/>
      <c r="AM86" s="321"/>
      <c r="AN86" s="299"/>
      <c r="AO86" s="290"/>
    </row>
    <row r="87" spans="1:41" ht="15.75" x14ac:dyDescent="0.25">
      <c r="A87" s="613" t="s">
        <v>46</v>
      </c>
      <c r="B87" s="592" t="str">
        <f>IF(Entries!B87="","",Entries!B87)</f>
        <v/>
      </c>
      <c r="C87" s="168" t="str">
        <f>IF(SUM(Humorous!M88:M91)=0,"",SUM(Humorous!M88:M91))</f>
        <v/>
      </c>
      <c r="D87" s="168" t="str">
        <f>IF(C87="","",AVERAGE(Humorous!$L88:$L91))</f>
        <v/>
      </c>
      <c r="E87" s="168" t="str">
        <f>IF(C87&lt;&gt;"",IF(COUNT(Humorous!$M88:$M91)=4,-SMALL(Humorous!$M88:$M91,1),0),"")</f>
        <v/>
      </c>
      <c r="F87" s="168" t="str">
        <f>IF(C87="","",-SUM(Humorous!P88:P91))</f>
        <v/>
      </c>
      <c r="G87" s="148" t="str">
        <f>IF(C87="","",SUM(C87,E87,F87))</f>
        <v/>
      </c>
      <c r="H87" s="168" t="str">
        <f>IF(SUM(Dramatic!M88:M91)=0,"",SUM(Dramatic!M88:M91))</f>
        <v/>
      </c>
      <c r="I87" s="168" t="str">
        <f>IF(H87="","",AVERAGE(Humorous!$L88:$L91))</f>
        <v/>
      </c>
      <c r="J87" s="168" t="str">
        <f>IF(H87&lt;&gt;"",IF(COUNT(Dramatic!$M88:$M91)=4,-SMALL(Dramatic!$M88:$M91,1),0),"")</f>
        <v/>
      </c>
      <c r="K87" s="168" t="str">
        <f>IF(H87="","",-SUM(Dramatic!P88:P91))</f>
        <v/>
      </c>
      <c r="L87" s="148" t="str">
        <f>IF(H87="","",SUM(H87,J87,K87))</f>
        <v/>
      </c>
      <c r="M87" s="168" t="str">
        <f>IF(SUM(Classical!M88:M91)=0,"",SUM(Classical!M88:M91))</f>
        <v/>
      </c>
      <c r="N87" s="168" t="str">
        <f>IF(M87="","",AVERAGE(Humorous!$L88:$L91))</f>
        <v/>
      </c>
      <c r="O87" s="168" t="str">
        <f>IF(R87&lt;&gt;"",IF(COUNT(Classical!$M88:$M91)=4,-SMALL(Classical!$M88:$M91,1),0),"")</f>
        <v/>
      </c>
      <c r="P87" s="168" t="str">
        <f>IF(M87="","",-SUM(Classical!P88:P91))</f>
        <v/>
      </c>
      <c r="Q87" s="148" t="str">
        <f>IF(M87="","",SUM(M87,O87,P87))</f>
        <v/>
      </c>
      <c r="R87" s="168" t="str">
        <f>IF(SUM(Contemporary!M88:M91)=0,"",SUM(Contemporary!M88:M91))</f>
        <v/>
      </c>
      <c r="S87" s="168" t="str">
        <f>IF(R87="","",AVERAGE(Humorous!$L88:$L91))</f>
        <v/>
      </c>
      <c r="T87" s="168" t="str">
        <f>IF(R87&lt;&gt;"",IF(COUNT(Contemporary!$M88:$M91)=4,-SMALL(Contemporary!$M88:$M91,1),0),"")</f>
        <v/>
      </c>
      <c r="U87" s="168" t="str">
        <f>IF(R87="","",-SUM(Contemporary!P88:P91))</f>
        <v/>
      </c>
      <c r="V87" s="148" t="str">
        <f>IF(R87="","",SUM(R87,T87,U87))</f>
        <v/>
      </c>
      <c r="W87" s="168" t="str">
        <f>IF(SUM(Pantomime!M88:M91)=0,"",SUM(Pantomime!M88:M91))</f>
        <v/>
      </c>
      <c r="X87" s="168" t="str">
        <f>IF(W87="","",AVERAGE(Humorous!$L88:$L91))</f>
        <v/>
      </c>
      <c r="Y87" s="168" t="str">
        <f>IF(W87&lt;&gt;"",IF(COUNT(Pantomime!$M88:$M91)=4,-SMALL(Pantomime!$M88:$M91,1),0),"")</f>
        <v/>
      </c>
      <c r="Z87" s="168" t="str">
        <f>IF(W87="","",-SUM(Pantomime!P88:P91))</f>
        <v/>
      </c>
      <c r="AA87" s="148" t="str">
        <f>IF(W87="","",SUM(W87,Y87,Z87))</f>
        <v/>
      </c>
      <c r="AB87" s="168" t="str">
        <f>IF(SUM(Musical!M88:M91)=0,"",SUM(Musical!M88:M91))</f>
        <v/>
      </c>
      <c r="AC87" s="168" t="str">
        <f>IF(AB87="","",AVERAGE(Humorous!$L88:$L91))</f>
        <v/>
      </c>
      <c r="AD87" s="168" t="str">
        <f>IF(AB87&lt;&gt;"",IF(COUNT(Musical!$M88:$M91)=4,-SMALL(Musical!$M88:$M91,1),0),"")</f>
        <v/>
      </c>
      <c r="AE87" s="168" t="str">
        <f>IF(AB87="","",-SUM(Musical!P88:P91))</f>
        <v/>
      </c>
      <c r="AF87" s="115" t="str">
        <f>IF(AB87="","",SUM(AB87,AD87,AE87))</f>
        <v/>
      </c>
      <c r="AG87" s="168" t="str">
        <f>IF(SUM('One Act'!M88)=0,"",'One Act'!M88)</f>
        <v/>
      </c>
      <c r="AH87" s="168" t="str">
        <f>'One Act'!L88</f>
        <v/>
      </c>
      <c r="AI87" s="361" t="str">
        <f>IF(AG87="","",-'One Act'!K88*penalty_points_play)</f>
        <v/>
      </c>
      <c r="AJ87" s="148" t="str">
        <f>IF(AG87="","",SUM(AG87,AI87))</f>
        <v/>
      </c>
      <c r="AK87" s="368" t="str">
        <f>IFERROR(AVERAGE(D87,I87,N87,S87,X87,AC87,AH87),"")</f>
        <v/>
      </c>
      <c r="AL87" s="315" t="str">
        <f>IF(SUM(C87,H87,M87,R87,W87,AB87,AG87)=0,"",SUM(C87,F87,H87,K87,M87,P87,R87,U87,W87,Z87,AB87,AE87,AG87,AI87))</f>
        <v/>
      </c>
      <c r="AM87" s="322" t="str">
        <f>IF(SUM(G87,L87,Q87,V87,AA87,AF87,AJ87)=0,"",SUM(G87,L87,Q87,V87,AA87,AF87,AJ87))</f>
        <v/>
      </c>
      <c r="AN87" s="300" t="str">
        <f>IFERROR(_xlfn.RANK.EQ(AM87,$AM$3:$AM$127,0)+COUNTIFS($AM$3:$AM$127,$AM87,$AL$3:$AL$127,"&gt;"&amp;$AL87)+COUNTIFS($AM$3:$AM$127,$AM87,$AL$3:$AL$127,$AL87,$AK$3:$AK$127,"&lt;"&amp;$AK87),"")</f>
        <v/>
      </c>
      <c r="AO87" s="290"/>
    </row>
    <row r="88" spans="1:41" ht="15.75" x14ac:dyDescent="0.25">
      <c r="A88" s="614"/>
      <c r="B88" s="593"/>
      <c r="C88" s="168"/>
      <c r="D88" s="168"/>
      <c r="E88" s="168"/>
      <c r="F88" s="168"/>
      <c r="G88" s="148"/>
      <c r="H88" s="168"/>
      <c r="I88" s="168"/>
      <c r="J88" s="168"/>
      <c r="K88" s="168"/>
      <c r="L88" s="148"/>
      <c r="M88" s="168"/>
      <c r="N88" s="168"/>
      <c r="O88" s="168"/>
      <c r="P88" s="168"/>
      <c r="Q88" s="148"/>
      <c r="R88" s="168"/>
      <c r="S88" s="168"/>
      <c r="T88" s="168"/>
      <c r="U88" s="168"/>
      <c r="V88" s="148"/>
      <c r="W88" s="168"/>
      <c r="X88" s="168"/>
      <c r="Y88" s="168"/>
      <c r="Z88" s="168"/>
      <c r="AA88" s="148"/>
      <c r="AB88" s="168"/>
      <c r="AC88" s="168"/>
      <c r="AD88" s="168"/>
      <c r="AE88" s="168"/>
      <c r="AF88" s="115"/>
      <c r="AG88" s="168"/>
      <c r="AH88" s="168"/>
      <c r="AI88" s="361"/>
      <c r="AJ88" s="148"/>
      <c r="AK88" s="113"/>
      <c r="AL88" s="315"/>
      <c r="AM88" s="322"/>
      <c r="AN88" s="300"/>
      <c r="AO88" s="290"/>
    </row>
    <row r="89" spans="1:41" ht="15.75" x14ac:dyDescent="0.25">
      <c r="A89" s="614"/>
      <c r="B89" s="593"/>
      <c r="C89" s="168"/>
      <c r="D89" s="168"/>
      <c r="E89" s="168"/>
      <c r="F89" s="168"/>
      <c r="G89" s="148"/>
      <c r="H89" s="168"/>
      <c r="I89" s="168"/>
      <c r="J89" s="168"/>
      <c r="K89" s="168"/>
      <c r="L89" s="148"/>
      <c r="M89" s="168"/>
      <c r="N89" s="168"/>
      <c r="O89" s="168"/>
      <c r="P89" s="168"/>
      <c r="Q89" s="148"/>
      <c r="R89" s="168"/>
      <c r="S89" s="168"/>
      <c r="T89" s="168"/>
      <c r="U89" s="168"/>
      <c r="V89" s="148"/>
      <c r="W89" s="168"/>
      <c r="X89" s="168"/>
      <c r="Y89" s="168"/>
      <c r="Z89" s="168"/>
      <c r="AA89" s="148"/>
      <c r="AB89" s="168"/>
      <c r="AC89" s="168"/>
      <c r="AD89" s="168"/>
      <c r="AE89" s="168"/>
      <c r="AF89" s="115"/>
      <c r="AG89" s="168"/>
      <c r="AH89" s="168"/>
      <c r="AI89" s="361"/>
      <c r="AJ89" s="148"/>
      <c r="AK89" s="113"/>
      <c r="AL89" s="315"/>
      <c r="AM89" s="322"/>
      <c r="AN89" s="300"/>
      <c r="AO89" s="290"/>
    </row>
    <row r="90" spans="1:41" ht="15.6" customHeight="1" x14ac:dyDescent="0.25">
      <c r="A90" s="615"/>
      <c r="B90" s="594"/>
      <c r="C90" s="168"/>
      <c r="D90" s="168"/>
      <c r="E90" s="168"/>
      <c r="F90" s="168"/>
      <c r="G90" s="148"/>
      <c r="H90" s="168"/>
      <c r="I90" s="168"/>
      <c r="J90" s="168"/>
      <c r="K90" s="168"/>
      <c r="L90" s="148"/>
      <c r="M90" s="168"/>
      <c r="N90" s="168"/>
      <c r="O90" s="168"/>
      <c r="P90" s="168"/>
      <c r="Q90" s="148"/>
      <c r="R90" s="168"/>
      <c r="S90" s="168"/>
      <c r="T90" s="168"/>
      <c r="U90" s="168"/>
      <c r="V90" s="148"/>
      <c r="W90" s="168"/>
      <c r="X90" s="168"/>
      <c r="Y90" s="168"/>
      <c r="Z90" s="168"/>
      <c r="AA90" s="148"/>
      <c r="AB90" s="168"/>
      <c r="AC90" s="168"/>
      <c r="AD90" s="168"/>
      <c r="AE90" s="168"/>
      <c r="AF90" s="115"/>
      <c r="AG90" s="168"/>
      <c r="AH90" s="168"/>
      <c r="AI90" s="361"/>
      <c r="AJ90" s="148"/>
      <c r="AK90" s="113"/>
      <c r="AL90" s="315"/>
      <c r="AM90" s="322"/>
      <c r="AN90" s="300"/>
      <c r="AO90" s="290"/>
    </row>
    <row r="91" spans="1:41" ht="15.75" x14ac:dyDescent="0.25">
      <c r="A91" s="604" t="s">
        <v>47</v>
      </c>
      <c r="B91" s="574" t="str">
        <f>IF(Entries!B91="","",Entries!B91)</f>
        <v/>
      </c>
      <c r="C91" s="126" t="str">
        <f>IF(SUM(Humorous!M92:M95)=0,"",SUM(Humorous!M92:M95))</f>
        <v/>
      </c>
      <c r="D91" s="126" t="str">
        <f>IF(C91="","",AVERAGE(Humorous!$L92:$L95))</f>
        <v/>
      </c>
      <c r="E91" s="126" t="str">
        <f>IF(C91&lt;&gt;"",IF(COUNT(Humorous!$M92:$M95)=4,-SMALL(Humorous!$M92:$M95,1),0),"")</f>
        <v/>
      </c>
      <c r="F91" s="126" t="str">
        <f>IF(C91="","",-SUM(Humorous!P92:P95))</f>
        <v/>
      </c>
      <c r="G91" s="125" t="str">
        <f>IF(C91="","",SUM(C91,E91,F91))</f>
        <v/>
      </c>
      <c r="H91" s="126" t="str">
        <f>IF(SUM(Dramatic!M92:M95)=0,"",SUM(Dramatic!M92:M95))</f>
        <v/>
      </c>
      <c r="I91" s="126" t="str">
        <f>IF(H91="","",AVERAGE(Humorous!$L92:$L95))</f>
        <v/>
      </c>
      <c r="J91" s="126" t="str">
        <f>IF(H91&lt;&gt;"",IF(COUNT(Dramatic!$M92:$M95)=4,-SMALL(Dramatic!$M92:$M95,1),0),"")</f>
        <v/>
      </c>
      <c r="K91" s="126" t="str">
        <f>IF(H91="","",-SUM(Dramatic!P92:P95))</f>
        <v/>
      </c>
      <c r="L91" s="125" t="str">
        <f>IF(H91="","",SUM(H91,J91,K91))</f>
        <v/>
      </c>
      <c r="M91" s="126" t="str">
        <f>IF(SUM(Classical!M92:M95)=0,"",SUM(Classical!M92:M95))</f>
        <v/>
      </c>
      <c r="N91" s="126" t="str">
        <f>IF(M91="","",AVERAGE(Humorous!$L92:$L95))</f>
        <v/>
      </c>
      <c r="O91" s="126" t="str">
        <f>IF(R91&lt;&gt;"",IF(COUNT(Classical!$M92:$M95)=4,-SMALL(Classical!$M92:$M95,1),0),"")</f>
        <v/>
      </c>
      <c r="P91" s="126" t="str">
        <f>IF(M91="","",-SUM(Classical!P92:P95))</f>
        <v/>
      </c>
      <c r="Q91" s="125" t="str">
        <f>IF(M91="","",SUM(M91,O91,P91))</f>
        <v/>
      </c>
      <c r="R91" s="126" t="str">
        <f>IF(SUM(Contemporary!M92:M95)=0,"",SUM(Contemporary!M92:M95))</f>
        <v/>
      </c>
      <c r="S91" s="126" t="str">
        <f>IF(R91="","",AVERAGE(Humorous!$L92:$L95))</f>
        <v/>
      </c>
      <c r="T91" s="126" t="str">
        <f>IF(R91&lt;&gt;"",IF(COUNT(Contemporary!$M92:$M95)=4,-SMALL(Contemporary!$M92:$M95,1),0),"")</f>
        <v/>
      </c>
      <c r="U91" s="126" t="str">
        <f>IF(R91="","",-SUM(Contemporary!P92:P95))</f>
        <v/>
      </c>
      <c r="V91" s="125" t="str">
        <f>IF(R91="","",SUM(R91,T91,U91))</f>
        <v/>
      </c>
      <c r="W91" s="126" t="str">
        <f>IF(SUM(Pantomime!M92:M95)=0,"",SUM(Pantomime!M92:M95))</f>
        <v/>
      </c>
      <c r="X91" s="126" t="str">
        <f>IF(W91="","",AVERAGE(Humorous!$L92:$L95))</f>
        <v/>
      </c>
      <c r="Y91" s="126" t="str">
        <f>IF(W91&lt;&gt;"",IF(COUNT(Pantomime!$M92:$M95)=4,-SMALL(Pantomime!$M92:$M95,1),0),"")</f>
        <v/>
      </c>
      <c r="Z91" s="126" t="str">
        <f>IF(W91="","",-SUM(Pantomime!P92:P95))</f>
        <v/>
      </c>
      <c r="AA91" s="125" t="str">
        <f>IF(W91="","",SUM(W91,Y91,Z91))</f>
        <v/>
      </c>
      <c r="AB91" s="126" t="str">
        <f>IF(SUM(Musical!M92:M95)=0,"",SUM(Musical!M92:M95))</f>
        <v/>
      </c>
      <c r="AC91" s="126" t="str">
        <f>IF(AB91="","",AVERAGE(Humorous!$L92:$L95))</f>
        <v/>
      </c>
      <c r="AD91" s="126" t="str">
        <f>IF(AB91&lt;&gt;"",IF(COUNT(Musical!$M92:$M95)=4,-SMALL(Musical!$M92:$M95,1),0),"")</f>
        <v/>
      </c>
      <c r="AE91" s="126" t="str">
        <f>IF(AB91="","",-SUM(Musical!P92:P95))</f>
        <v/>
      </c>
      <c r="AF91" s="127" t="str">
        <f>IF(AB91="","",SUM(AB91,AD91,AE91))</f>
        <v/>
      </c>
      <c r="AG91" s="126" t="str">
        <f>IF(SUM('One Act'!M92)=0,"",'One Act'!M92)</f>
        <v/>
      </c>
      <c r="AH91" s="126" t="str">
        <f>'One Act'!L92</f>
        <v/>
      </c>
      <c r="AI91" s="362" t="str">
        <f>IF(AG91="","",-'One Act'!K92*penalty_points_play)</f>
        <v/>
      </c>
      <c r="AJ91" s="125" t="str">
        <f>IF(AG91="","",SUM(AG91,AI91))</f>
        <v/>
      </c>
      <c r="AK91" s="369" t="str">
        <f>IFERROR(AVERAGE(D91,I91,N91,S91,X91,AC91,AH91),"")</f>
        <v/>
      </c>
      <c r="AL91" s="316" t="str">
        <f>IF(SUM(C91,H91,M91,R91,W91,AB91,AG91)=0,"",SUM(C91,F91,H91,K91,M91,P91,R91,U91,W91,Z91,AB91,AE91,AG91,AI91))</f>
        <v/>
      </c>
      <c r="AM91" s="323" t="str">
        <f>IF(SUM(G91,L91,Q91,V91,AA91,AF91,AJ91)=0,"",SUM(G91,L91,Q91,V91,AA91,AF91,AJ91))</f>
        <v/>
      </c>
      <c r="AN91" s="301" t="str">
        <f>IFERROR(_xlfn.RANK.EQ(AM91,$AM$3:$AM$127,0)+COUNTIFS($AM$3:$AM$127,$AM91,$AL$3:$AL$127,"&gt;"&amp;$AL91)+COUNTIFS($AM$3:$AM$127,$AM91,$AL$3:$AL$127,$AL91,$AK$3:$AK$127,"&lt;"&amp;$AK91),"")</f>
        <v/>
      </c>
      <c r="AO91" s="290"/>
    </row>
    <row r="92" spans="1:41" ht="15.75" x14ac:dyDescent="0.25">
      <c r="A92" s="605"/>
      <c r="B92" s="575"/>
      <c r="C92" s="126"/>
      <c r="D92" s="126"/>
      <c r="E92" s="126"/>
      <c r="F92" s="126"/>
      <c r="G92" s="125"/>
      <c r="H92" s="126"/>
      <c r="I92" s="126"/>
      <c r="J92" s="126"/>
      <c r="K92" s="126"/>
      <c r="L92" s="125"/>
      <c r="M92" s="126"/>
      <c r="N92" s="126"/>
      <c r="O92" s="126"/>
      <c r="P92" s="126"/>
      <c r="Q92" s="125"/>
      <c r="R92" s="126"/>
      <c r="S92" s="126"/>
      <c r="T92" s="126"/>
      <c r="U92" s="126"/>
      <c r="V92" s="125"/>
      <c r="W92" s="126"/>
      <c r="X92" s="126"/>
      <c r="Y92" s="126"/>
      <c r="Z92" s="126"/>
      <c r="AA92" s="125"/>
      <c r="AB92" s="126"/>
      <c r="AC92" s="126"/>
      <c r="AD92" s="126"/>
      <c r="AE92" s="126"/>
      <c r="AF92" s="127"/>
      <c r="AG92" s="126"/>
      <c r="AH92" s="126"/>
      <c r="AI92" s="362"/>
      <c r="AJ92" s="125"/>
      <c r="AK92" s="188"/>
      <c r="AL92" s="316"/>
      <c r="AM92" s="323"/>
      <c r="AN92" s="301"/>
      <c r="AO92" s="290"/>
    </row>
    <row r="93" spans="1:41" ht="15.75" x14ac:dyDescent="0.25">
      <c r="A93" s="605"/>
      <c r="B93" s="575"/>
      <c r="C93" s="126"/>
      <c r="D93" s="126"/>
      <c r="E93" s="126"/>
      <c r="F93" s="126"/>
      <c r="G93" s="125"/>
      <c r="H93" s="126"/>
      <c r="I93" s="126"/>
      <c r="J93" s="126"/>
      <c r="K93" s="126"/>
      <c r="L93" s="125"/>
      <c r="M93" s="126"/>
      <c r="N93" s="126"/>
      <c r="O93" s="126"/>
      <c r="P93" s="126"/>
      <c r="Q93" s="125"/>
      <c r="R93" s="126"/>
      <c r="S93" s="126"/>
      <c r="T93" s="126"/>
      <c r="U93" s="126"/>
      <c r="V93" s="125"/>
      <c r="W93" s="126"/>
      <c r="X93" s="126"/>
      <c r="Y93" s="126"/>
      <c r="Z93" s="126"/>
      <c r="AA93" s="125"/>
      <c r="AB93" s="126"/>
      <c r="AC93" s="126"/>
      <c r="AD93" s="126"/>
      <c r="AE93" s="126"/>
      <c r="AF93" s="127"/>
      <c r="AG93" s="126"/>
      <c r="AH93" s="126"/>
      <c r="AI93" s="362"/>
      <c r="AJ93" s="125"/>
      <c r="AK93" s="188"/>
      <c r="AL93" s="316"/>
      <c r="AM93" s="323"/>
      <c r="AN93" s="301"/>
      <c r="AO93" s="290"/>
    </row>
    <row r="94" spans="1:41" ht="15.6" customHeight="1" x14ac:dyDescent="0.25">
      <c r="A94" s="606"/>
      <c r="B94" s="576"/>
      <c r="C94" s="126"/>
      <c r="D94" s="126"/>
      <c r="E94" s="126"/>
      <c r="F94" s="126"/>
      <c r="G94" s="125"/>
      <c r="H94" s="126"/>
      <c r="I94" s="126"/>
      <c r="J94" s="126"/>
      <c r="K94" s="126"/>
      <c r="L94" s="125"/>
      <c r="M94" s="126"/>
      <c r="N94" s="126"/>
      <c r="O94" s="126"/>
      <c r="P94" s="126"/>
      <c r="Q94" s="125"/>
      <c r="R94" s="126"/>
      <c r="S94" s="126"/>
      <c r="T94" s="126"/>
      <c r="U94" s="126"/>
      <c r="V94" s="125"/>
      <c r="W94" s="126"/>
      <c r="X94" s="126"/>
      <c r="Y94" s="126"/>
      <c r="Z94" s="126"/>
      <c r="AA94" s="125"/>
      <c r="AB94" s="126"/>
      <c r="AC94" s="126"/>
      <c r="AD94" s="126"/>
      <c r="AE94" s="126"/>
      <c r="AF94" s="127"/>
      <c r="AG94" s="126"/>
      <c r="AH94" s="126"/>
      <c r="AI94" s="362"/>
      <c r="AJ94" s="125"/>
      <c r="AK94" s="188"/>
      <c r="AL94" s="316"/>
      <c r="AM94" s="323"/>
      <c r="AN94" s="301"/>
      <c r="AO94" s="290"/>
    </row>
    <row r="95" spans="1:41" ht="15.75" x14ac:dyDescent="0.25">
      <c r="A95" s="619" t="s">
        <v>48</v>
      </c>
      <c r="B95" s="577" t="str">
        <f>IF(Entries!B95="","",Entries!B95)</f>
        <v/>
      </c>
      <c r="C95" s="171" t="str">
        <f>IF(SUM(Humorous!M96:M99)=0,"",SUM(Humorous!M96:M99))</f>
        <v/>
      </c>
      <c r="D95" s="171" t="str">
        <f>IF(C95="","",AVERAGE(Humorous!$L96:$L99))</f>
        <v/>
      </c>
      <c r="E95" s="171" t="str">
        <f>IF(C95&lt;&gt;"",IF(COUNT(Humorous!$M96:$M99)=4,-SMALL(Humorous!$M96:$M99,1),0),"")</f>
        <v/>
      </c>
      <c r="F95" s="171" t="str">
        <f>IF(C95="","",-SUM(Humorous!P96:P99))</f>
        <v/>
      </c>
      <c r="G95" s="173" t="str">
        <f>IF(C95="","",SUM(C95,E95,F95))</f>
        <v/>
      </c>
      <c r="H95" s="171" t="str">
        <f>IF(SUM(Dramatic!M96:M99)=0,"",SUM(Dramatic!M96:M99))</f>
        <v/>
      </c>
      <c r="I95" s="171" t="str">
        <f>IF(H95="","",AVERAGE(Humorous!$L96:$L99))</f>
        <v/>
      </c>
      <c r="J95" s="171" t="str">
        <f>IF(H95&lt;&gt;"",IF(COUNT(Dramatic!$M96:$M99)=4,-SMALL(Dramatic!$M96:$M99,1),0),"")</f>
        <v/>
      </c>
      <c r="K95" s="171" t="str">
        <f>IF(H95="","",-SUM(Dramatic!P96:P99))</f>
        <v/>
      </c>
      <c r="L95" s="173" t="str">
        <f>IF(H95="","",SUM(H95,J95,K95))</f>
        <v/>
      </c>
      <c r="M95" s="171" t="str">
        <f>IF(SUM(Classical!M96:M99)=0,"",SUM(Classical!M96:M99))</f>
        <v/>
      </c>
      <c r="N95" s="171" t="str">
        <f>IF(M95="","",AVERAGE(Humorous!$L96:$L99))</f>
        <v/>
      </c>
      <c r="O95" s="171" t="str">
        <f>IF(R95&lt;&gt;"",IF(COUNT(Classical!$M96:$M99)=4,-SMALL(Classical!$M96:$M99,1),0),"")</f>
        <v/>
      </c>
      <c r="P95" s="171" t="str">
        <f>IF(M95="","",-SUM(Classical!P96:P99))</f>
        <v/>
      </c>
      <c r="Q95" s="173" t="str">
        <f>IF(M95="","",SUM(M95,O95,P95))</f>
        <v/>
      </c>
      <c r="R95" s="171" t="str">
        <f>IF(SUM(Contemporary!M96:M99)=0,"",SUM(Contemporary!M96:M99))</f>
        <v/>
      </c>
      <c r="S95" s="171" t="str">
        <f>IF(R95="","",AVERAGE(Humorous!$L96:$L99))</f>
        <v/>
      </c>
      <c r="T95" s="171" t="str">
        <f>IF(R95&lt;&gt;"",IF(COUNT(Contemporary!$M96:$M99)=4,-SMALL(Contemporary!$M96:$M99,1),0),"")</f>
        <v/>
      </c>
      <c r="U95" s="171" t="str">
        <f>IF(R95="","",-SUM(Contemporary!P96:P99))</f>
        <v/>
      </c>
      <c r="V95" s="173" t="str">
        <f>IF(R95="","",SUM(R95,T95,U95))</f>
        <v/>
      </c>
      <c r="W95" s="171" t="str">
        <f>IF(SUM(Pantomime!M96:M99)=0,"",SUM(Pantomime!M96:M99))</f>
        <v/>
      </c>
      <c r="X95" s="171" t="str">
        <f>IF(W95="","",AVERAGE(Humorous!$L96:$L99))</f>
        <v/>
      </c>
      <c r="Y95" s="171" t="str">
        <f>IF(W95&lt;&gt;"",IF(COUNT(Pantomime!$M96:$M99)=4,-SMALL(Pantomime!$M96:$M99,1),0),"")</f>
        <v/>
      </c>
      <c r="Z95" s="171" t="str">
        <f>IF(W95="","",-SUM(Pantomime!P96:P99))</f>
        <v/>
      </c>
      <c r="AA95" s="173" t="str">
        <f>IF(W95="","",SUM(W95,Y95,Z95))</f>
        <v/>
      </c>
      <c r="AB95" s="171" t="str">
        <f>IF(SUM(Musical!M96:M99)=0,"",SUM(Musical!M96:M99))</f>
        <v/>
      </c>
      <c r="AC95" s="171" t="str">
        <f>IF(AB95="","",AVERAGE(Humorous!$L96:$L99))</f>
        <v/>
      </c>
      <c r="AD95" s="171" t="str">
        <f>IF(AB95&lt;&gt;"",IF(COUNT(Musical!$M96:$M99)=4,-SMALL(Musical!$M96:$M99,1),0),"")</f>
        <v/>
      </c>
      <c r="AE95" s="171" t="str">
        <f>IF(AB95="","",-SUM(Musical!P96:P99))</f>
        <v/>
      </c>
      <c r="AF95" s="172" t="str">
        <f>IF(AB95="","",SUM(AB95,AD95,AE95))</f>
        <v/>
      </c>
      <c r="AG95" s="171" t="str">
        <f>IF(SUM('One Act'!M96)=0,"",'One Act'!M96)</f>
        <v/>
      </c>
      <c r="AH95" s="171" t="str">
        <f>'One Act'!L96</f>
        <v/>
      </c>
      <c r="AI95" s="170" t="str">
        <f>IF(AG95="","",-'One Act'!K96*penalty_points_play)</f>
        <v/>
      </c>
      <c r="AJ95" s="173" t="str">
        <f>IF(AG95="","",SUM(AG95,AI95))</f>
        <v/>
      </c>
      <c r="AK95" s="370" t="str">
        <f>IFERROR(AVERAGE(D95,I95,N95,S95,X95,AC95,AH95),"")</f>
        <v/>
      </c>
      <c r="AL95" s="304" t="str">
        <f>IF(SUM(C95,H95,M95,R95,W95,AB95,AG95)=0,"",SUM(C95,F95,H95,K95,M95,P95,R95,U95,W95,Z95,AB95,AE95,AG95,AI95))</f>
        <v/>
      </c>
      <c r="AM95" s="324" t="str">
        <f>IF(SUM(G95,L95,Q95,V95,AA95,AF95,AJ95)=0,"",SUM(G95,L95,Q95,V95,AA95,AF95,AJ95))</f>
        <v/>
      </c>
      <c r="AN95" s="303" t="str">
        <f>IFERROR(_xlfn.RANK.EQ(AM95,$AM$3:$AM$127,0)+COUNTIFS($AM$3:$AM$127,$AM95,$AL$3:$AL$127,"&gt;"&amp;$AL95)+COUNTIFS($AM$3:$AM$127,$AM95,$AL$3:$AL$127,$AL95,$AK$3:$AK$127,"&lt;"&amp;$AK95),"")</f>
        <v/>
      </c>
      <c r="AO95" s="290"/>
    </row>
    <row r="96" spans="1:41" ht="15.75" x14ac:dyDescent="0.25">
      <c r="A96" s="620"/>
      <c r="B96" s="578"/>
      <c r="C96" s="171"/>
      <c r="D96" s="171"/>
      <c r="E96" s="171"/>
      <c r="F96" s="171"/>
      <c r="G96" s="173"/>
      <c r="H96" s="171"/>
      <c r="I96" s="171"/>
      <c r="J96" s="171"/>
      <c r="K96" s="171"/>
      <c r="L96" s="173"/>
      <c r="M96" s="171"/>
      <c r="N96" s="171"/>
      <c r="O96" s="171"/>
      <c r="P96" s="171"/>
      <c r="Q96" s="173"/>
      <c r="R96" s="171"/>
      <c r="S96" s="171"/>
      <c r="T96" s="171"/>
      <c r="U96" s="171"/>
      <c r="V96" s="173"/>
      <c r="W96" s="171"/>
      <c r="X96" s="171"/>
      <c r="Y96" s="171"/>
      <c r="Z96" s="171"/>
      <c r="AA96" s="173"/>
      <c r="AB96" s="171"/>
      <c r="AC96" s="171"/>
      <c r="AD96" s="171"/>
      <c r="AE96" s="171"/>
      <c r="AF96" s="172"/>
      <c r="AG96" s="171"/>
      <c r="AH96" s="171"/>
      <c r="AI96" s="170"/>
      <c r="AJ96" s="173"/>
      <c r="AK96" s="302"/>
      <c r="AL96" s="304"/>
      <c r="AM96" s="324"/>
      <c r="AN96" s="303"/>
      <c r="AO96" s="290"/>
    </row>
    <row r="97" spans="1:41" ht="15.75" x14ac:dyDescent="0.25">
      <c r="A97" s="620"/>
      <c r="B97" s="578"/>
      <c r="C97" s="171"/>
      <c r="D97" s="171"/>
      <c r="E97" s="171"/>
      <c r="F97" s="171"/>
      <c r="G97" s="173"/>
      <c r="H97" s="171"/>
      <c r="I97" s="171"/>
      <c r="J97" s="171"/>
      <c r="K97" s="171"/>
      <c r="L97" s="173"/>
      <c r="M97" s="171"/>
      <c r="N97" s="171"/>
      <c r="O97" s="171"/>
      <c r="P97" s="171"/>
      <c r="Q97" s="173"/>
      <c r="R97" s="171"/>
      <c r="S97" s="171"/>
      <c r="T97" s="171"/>
      <c r="U97" s="171"/>
      <c r="V97" s="173"/>
      <c r="W97" s="171"/>
      <c r="X97" s="171"/>
      <c r="Y97" s="171"/>
      <c r="Z97" s="171"/>
      <c r="AA97" s="173"/>
      <c r="AB97" s="171"/>
      <c r="AC97" s="171"/>
      <c r="AD97" s="171"/>
      <c r="AE97" s="171"/>
      <c r="AF97" s="172"/>
      <c r="AG97" s="171"/>
      <c r="AH97" s="171"/>
      <c r="AI97" s="170"/>
      <c r="AJ97" s="173"/>
      <c r="AK97" s="302"/>
      <c r="AL97" s="304"/>
      <c r="AM97" s="324"/>
      <c r="AN97" s="303"/>
      <c r="AO97" s="290"/>
    </row>
    <row r="98" spans="1:41" ht="15.6" customHeight="1" x14ac:dyDescent="0.25">
      <c r="A98" s="621"/>
      <c r="B98" s="579"/>
      <c r="C98" s="344"/>
      <c r="D98" s="171"/>
      <c r="E98" s="171"/>
      <c r="F98" s="344"/>
      <c r="G98" s="173"/>
      <c r="H98" s="171"/>
      <c r="I98" s="171"/>
      <c r="J98" s="171"/>
      <c r="K98" s="171"/>
      <c r="L98" s="173"/>
      <c r="M98" s="171"/>
      <c r="N98" s="171"/>
      <c r="O98" s="171"/>
      <c r="P98" s="171"/>
      <c r="Q98" s="173"/>
      <c r="R98" s="171"/>
      <c r="S98" s="171"/>
      <c r="T98" s="171"/>
      <c r="U98" s="171"/>
      <c r="V98" s="173"/>
      <c r="W98" s="171"/>
      <c r="X98" s="171"/>
      <c r="Y98" s="171"/>
      <c r="Z98" s="171"/>
      <c r="AA98" s="173"/>
      <c r="AB98" s="171"/>
      <c r="AC98" s="171"/>
      <c r="AD98" s="171"/>
      <c r="AE98" s="171"/>
      <c r="AF98" s="345"/>
      <c r="AG98" s="171"/>
      <c r="AH98" s="171"/>
      <c r="AI98" s="170"/>
      <c r="AJ98" s="346"/>
      <c r="AK98" s="302"/>
      <c r="AL98" s="304"/>
      <c r="AM98" s="347"/>
      <c r="AN98" s="303"/>
      <c r="AO98" s="290"/>
    </row>
    <row r="99" spans="1:41" ht="15.75" x14ac:dyDescent="0.25">
      <c r="A99" s="598" t="s">
        <v>49</v>
      </c>
      <c r="B99" s="595" t="str">
        <f>IF(Entries!B99="","",Entries!B99)</f>
        <v/>
      </c>
      <c r="C99" s="73" t="str">
        <f>IF(SUM(Humorous!M100:M103)=0,"",SUM(Humorous!M100:M103))</f>
        <v/>
      </c>
      <c r="D99" s="159" t="str">
        <f>IF(C99="","",AVERAGE(Humorous!$L100:$L103))</f>
        <v/>
      </c>
      <c r="E99" s="159" t="str">
        <f>IF(C99&lt;&gt;"",IF(COUNT(Humorous!$M100:$M103)=4,-SMALL(Humorous!$M100:$M103,1),0),"")</f>
        <v/>
      </c>
      <c r="F99" s="161" t="str">
        <f>IF(C99="","",-SUM(Humorous!P100:P103))</f>
        <v/>
      </c>
      <c r="G99" s="162" t="str">
        <f>IF(C99="","",SUM(C99,E99,F99))</f>
        <v/>
      </c>
      <c r="H99" s="159" t="str">
        <f>IF(SUM(Dramatic!M100:M103)=0,"",SUM(Dramatic!M100:M103))</f>
        <v/>
      </c>
      <c r="I99" s="159" t="str">
        <f>IF(H99="","",AVERAGE(Humorous!$L100:$L103))</f>
        <v/>
      </c>
      <c r="J99" s="159" t="str">
        <f>IF(H99&lt;&gt;"",IF(COUNT(Dramatic!$M100:$M103)=4,-SMALL(Dramatic!$M100:$M103,1),0),"")</f>
        <v/>
      </c>
      <c r="K99" s="159" t="str">
        <f>IF(H99="","",-SUM(Dramatic!P100:P103))</f>
        <v/>
      </c>
      <c r="L99" s="162" t="str">
        <f>IF(H99="","",SUM(H99,J99,K99))</f>
        <v/>
      </c>
      <c r="M99" s="159" t="str">
        <f>IF(SUM(Classical!M100:M103)=0,"",SUM(Classical!M100:M103))</f>
        <v/>
      </c>
      <c r="N99" s="159" t="str">
        <f>IF(M99="","",AVERAGE(Humorous!$L100:$L103))</f>
        <v/>
      </c>
      <c r="O99" s="159" t="str">
        <f>IF(R99&lt;&gt;"",IF(COUNT(Classical!$M100:$M103)=4,-SMALL(Classical!$M100:$M103,1),0),"")</f>
        <v/>
      </c>
      <c r="P99" s="159" t="str">
        <f>IF(M99="","",-SUM(Classical!P100:P103))</f>
        <v/>
      </c>
      <c r="Q99" s="162" t="str">
        <f>IF(M99="","",SUM(M99,O99,P99))</f>
        <v/>
      </c>
      <c r="R99" s="159" t="str">
        <f>IF(SUM(Contemporary!M100:M103)=0,"",SUM(Contemporary!M100:M103))</f>
        <v/>
      </c>
      <c r="S99" s="159" t="str">
        <f>IF(R99="","",AVERAGE(Humorous!$L100:$L103))</f>
        <v/>
      </c>
      <c r="T99" s="159" t="str">
        <f>IF(R99&lt;&gt;"",IF(COUNT(Contemporary!$M100:$M103)=4,-SMALL(Contemporary!$M100:$M103,1),0),"")</f>
        <v/>
      </c>
      <c r="U99" s="159" t="str">
        <f>IF(R99="","",-SUM(Contemporary!P100:P103))</f>
        <v/>
      </c>
      <c r="V99" s="162" t="str">
        <f>IF(R99="","",SUM(R99,T99,U99))</f>
        <v/>
      </c>
      <c r="W99" s="159" t="str">
        <f>IF(SUM(Pantomime!M100:M103)=0,"",SUM(Pantomime!M100:M103))</f>
        <v/>
      </c>
      <c r="X99" s="159" t="str">
        <f>IF(W99="","",AVERAGE(Humorous!$L100:$L103))</f>
        <v/>
      </c>
      <c r="Y99" s="159" t="str">
        <f>IF(W99&lt;&gt;"",IF(COUNT(Pantomime!$M100:$M103)=4,-SMALL(Pantomime!$M100:$M103,1),0),"")</f>
        <v/>
      </c>
      <c r="Z99" s="159" t="str">
        <f>IF(W99="","",-SUM(Pantomime!P100:P103))</f>
        <v/>
      </c>
      <c r="AA99" s="162" t="str">
        <f>IF(W99="","",SUM(W99,Y99,Z99))</f>
        <v/>
      </c>
      <c r="AB99" s="159" t="str">
        <f>IF(SUM(Musical!M100:M103)=0,"",SUM(Musical!M100:M103))</f>
        <v/>
      </c>
      <c r="AC99" s="159" t="str">
        <f>IF(AB99="","",AVERAGE(Humorous!$L100:$L103))</f>
        <v/>
      </c>
      <c r="AD99" s="159" t="str">
        <f>IF(AB99&lt;&gt;"",IF(COUNT(Musical!$M100:$M103)=4,-SMALL(Musical!$M100:$M103,1),0),"")</f>
        <v/>
      </c>
      <c r="AE99" s="159" t="str">
        <f>IF(AB99="","",-SUM(Musical!P100:P103))</f>
        <v/>
      </c>
      <c r="AF99" s="74" t="str">
        <f>IF(AB99="","",SUM(AB99,AD99,AE99))</f>
        <v/>
      </c>
      <c r="AG99" s="159" t="str">
        <f>IF(SUM('One Act'!M100)=0,"",'One Act'!M100)</f>
        <v/>
      </c>
      <c r="AH99" s="159" t="str">
        <f>'One Act'!L100</f>
        <v/>
      </c>
      <c r="AI99" s="160" t="str">
        <f>IF(AG99="","",-'One Act'!K100*penalty_points_play)</f>
        <v/>
      </c>
      <c r="AJ99" s="74" t="str">
        <f>IF(AG99="","",SUM(AG99,AI99))</f>
        <v/>
      </c>
      <c r="AK99" s="363" t="str">
        <f>IFERROR(AVERAGE(D99,I99,N99,S99,X99,AC99,AH99),"")</f>
        <v/>
      </c>
      <c r="AL99" s="160" t="str">
        <f>IF(SUM(C99,H99,M99,R99,W99,AB99,AG99)=0,"",SUM(C99,F99,H99,K99,M99,P99,R99,U99,W99,Z99,AB99,AE99,AG99,AI99))</f>
        <v/>
      </c>
      <c r="AM99" s="325" t="str">
        <f>IF(SUM(G99,L99,Q99,V99,AA99,AF99,AJ99)=0,"",SUM(G99,L99,Q99,V99,AA99,AF99,AJ99))</f>
        <v/>
      </c>
      <c r="AN99" s="317" t="str">
        <f>IFERROR(_xlfn.RANK.EQ(AM99,$AM$3:$AM$127,0)+COUNTIFS($AM$3:$AM$127,$AM99,$AL$3:$AL$127,"&gt;"&amp;$AL99)+COUNTIFS($AM$3:$AM$127,$AM99,$AL$3:$AL$127,$AL99,$AK$3:$AK$127,"&lt;"&amp;$AK99),"")</f>
        <v/>
      </c>
      <c r="AO99" s="290"/>
    </row>
    <row r="100" spans="1:41" ht="15.75" x14ac:dyDescent="0.25">
      <c r="A100" s="599"/>
      <c r="B100" s="596"/>
      <c r="C100" s="159"/>
      <c r="D100" s="159"/>
      <c r="E100" s="159"/>
      <c r="F100" s="159"/>
      <c r="G100" s="162"/>
      <c r="H100" s="159"/>
      <c r="I100" s="159"/>
      <c r="J100" s="159"/>
      <c r="K100" s="159"/>
      <c r="L100" s="162"/>
      <c r="M100" s="159"/>
      <c r="N100" s="159"/>
      <c r="O100" s="159"/>
      <c r="P100" s="159"/>
      <c r="Q100" s="162"/>
      <c r="R100" s="159"/>
      <c r="S100" s="159"/>
      <c r="T100" s="159"/>
      <c r="U100" s="159"/>
      <c r="V100" s="162"/>
      <c r="W100" s="159"/>
      <c r="X100" s="159"/>
      <c r="Y100" s="159"/>
      <c r="Z100" s="159"/>
      <c r="AA100" s="162"/>
      <c r="AB100" s="159"/>
      <c r="AC100" s="159"/>
      <c r="AD100" s="159"/>
      <c r="AE100" s="159"/>
      <c r="AF100" s="64"/>
      <c r="AG100" s="174"/>
      <c r="AH100" s="174"/>
      <c r="AI100" s="161"/>
      <c r="AJ100" s="162"/>
      <c r="AK100" s="62"/>
      <c r="AL100" s="310"/>
      <c r="AM100" s="317"/>
      <c r="AN100" s="295"/>
      <c r="AO100" s="290"/>
    </row>
    <row r="101" spans="1:41" ht="15.75" x14ac:dyDescent="0.25">
      <c r="A101" s="599"/>
      <c r="B101" s="596"/>
      <c r="C101" s="159"/>
      <c r="D101" s="159"/>
      <c r="E101" s="159"/>
      <c r="F101" s="159"/>
      <c r="G101" s="162"/>
      <c r="H101" s="159"/>
      <c r="I101" s="159"/>
      <c r="J101" s="159"/>
      <c r="K101" s="159"/>
      <c r="L101" s="162"/>
      <c r="M101" s="159"/>
      <c r="N101" s="159"/>
      <c r="O101" s="159"/>
      <c r="P101" s="159"/>
      <c r="Q101" s="162"/>
      <c r="R101" s="159"/>
      <c r="S101" s="159"/>
      <c r="T101" s="159"/>
      <c r="U101" s="159"/>
      <c r="V101" s="162"/>
      <c r="W101" s="159"/>
      <c r="X101" s="159"/>
      <c r="Y101" s="159"/>
      <c r="Z101" s="159"/>
      <c r="AA101" s="162"/>
      <c r="AB101" s="159"/>
      <c r="AC101" s="159"/>
      <c r="AD101" s="159"/>
      <c r="AE101" s="159"/>
      <c r="AF101" s="64"/>
      <c r="AG101" s="174"/>
      <c r="AH101" s="174"/>
      <c r="AI101" s="161"/>
      <c r="AJ101" s="162"/>
      <c r="AK101" s="62"/>
      <c r="AL101" s="310"/>
      <c r="AM101" s="317"/>
      <c r="AN101" s="295"/>
      <c r="AO101" s="290"/>
    </row>
    <row r="102" spans="1:41" ht="15.6" customHeight="1" x14ac:dyDescent="0.25">
      <c r="A102" s="600"/>
      <c r="B102" s="597"/>
      <c r="C102" s="159"/>
      <c r="D102" s="159"/>
      <c r="E102" s="159"/>
      <c r="F102" s="159"/>
      <c r="G102" s="162"/>
      <c r="H102" s="159"/>
      <c r="I102" s="159"/>
      <c r="J102" s="159"/>
      <c r="K102" s="159"/>
      <c r="L102" s="162"/>
      <c r="M102" s="159"/>
      <c r="N102" s="159"/>
      <c r="O102" s="159"/>
      <c r="P102" s="159"/>
      <c r="Q102" s="162"/>
      <c r="R102" s="159"/>
      <c r="S102" s="159"/>
      <c r="T102" s="159"/>
      <c r="U102" s="159"/>
      <c r="V102" s="162"/>
      <c r="W102" s="159"/>
      <c r="X102" s="159"/>
      <c r="Y102" s="159"/>
      <c r="Z102" s="159"/>
      <c r="AA102" s="162"/>
      <c r="AB102" s="159"/>
      <c r="AC102" s="159"/>
      <c r="AD102" s="159"/>
      <c r="AE102" s="159"/>
      <c r="AF102" s="64"/>
      <c r="AG102" s="174"/>
      <c r="AH102" s="174"/>
      <c r="AI102" s="161"/>
      <c r="AJ102" s="162"/>
      <c r="AK102" s="62"/>
      <c r="AL102" s="310"/>
      <c r="AM102" s="317"/>
      <c r="AN102" s="295"/>
      <c r="AO102" s="290"/>
    </row>
    <row r="103" spans="1:41" ht="15.75" x14ac:dyDescent="0.25">
      <c r="A103" s="601" t="s">
        <v>50</v>
      </c>
      <c r="B103" s="580" t="str">
        <f>IF(Entries!B103="","",Entries!B103)</f>
        <v/>
      </c>
      <c r="C103" s="163" t="str">
        <f>IF(SUM(Humorous!M104:M107)=0,"",SUM(Humorous!M104:M107))</f>
        <v/>
      </c>
      <c r="D103" s="163" t="str">
        <f>IF(C103="","",AVERAGE(Humorous!$L104:$L107))</f>
        <v/>
      </c>
      <c r="E103" s="163" t="str">
        <f>IF(C103&lt;&gt;"",IF(COUNT(Humorous!$M104:$M107)=4,-SMALL(Humorous!$M104:$M107,1),0),"")</f>
        <v/>
      </c>
      <c r="F103" s="163" t="str">
        <f>IF(C103="","",-SUM(Humorous!P104:P107))</f>
        <v/>
      </c>
      <c r="G103" s="144" t="str">
        <f>IF(C103="","",SUM(C103,E103,F103))</f>
        <v/>
      </c>
      <c r="H103" s="163" t="str">
        <f>IF(SUM(Dramatic!M104:M107)=0,"",SUM(Dramatic!M104:M107))</f>
        <v/>
      </c>
      <c r="I103" s="163" t="str">
        <f>IF(H103="","",AVERAGE(Humorous!$L104:$L107))</f>
        <v/>
      </c>
      <c r="J103" s="163" t="str">
        <f>IF(H103&lt;&gt;"",IF(COUNT(Dramatic!$M104:$M107)=4,-SMALL(Dramatic!$M104:$M107,1),0),"")</f>
        <v/>
      </c>
      <c r="K103" s="163" t="str">
        <f>IF(H103="","",-SUM(Dramatic!P104:P107))</f>
        <v/>
      </c>
      <c r="L103" s="144" t="str">
        <f>IF(H103="","",SUM(H103,J103,K103))</f>
        <v/>
      </c>
      <c r="M103" s="163" t="str">
        <f>IF(SUM(Classical!M104:M107)=0,"",SUM(Classical!M104:M107))</f>
        <v/>
      </c>
      <c r="N103" s="163" t="str">
        <f>IF(M103="","",AVERAGE(Humorous!$L104:$L107))</f>
        <v/>
      </c>
      <c r="O103" s="163" t="str">
        <f>IF(R103&lt;&gt;"",IF(COUNT(Classical!$M104:$M107)=4,-SMALL(Classical!$M104:$M107,1),0),"")</f>
        <v/>
      </c>
      <c r="P103" s="163" t="str">
        <f>IF(M103="","",-SUM(Classical!P104:P107))</f>
        <v/>
      </c>
      <c r="Q103" s="144" t="str">
        <f>IF(M103="","",SUM(M103,O103,P103))</f>
        <v/>
      </c>
      <c r="R103" s="163" t="str">
        <f>IF(SUM(Contemporary!M104:M107)=0,"",SUM(Contemporary!M104:M107))</f>
        <v/>
      </c>
      <c r="S103" s="163" t="str">
        <f>IF(R103="","",AVERAGE(Humorous!$L104:$L107))</f>
        <v/>
      </c>
      <c r="T103" s="163" t="str">
        <f>IF(R103&lt;&gt;"",IF(COUNT(Contemporary!$M104:$M107)=4,-SMALL(Contemporary!$M104:$M107,1),0),"")</f>
        <v/>
      </c>
      <c r="U103" s="163" t="str">
        <f>IF(R103="","",-SUM(Contemporary!P104:P107))</f>
        <v/>
      </c>
      <c r="V103" s="144" t="str">
        <f>IF(R103="","",SUM(R103,T103,U103))</f>
        <v/>
      </c>
      <c r="W103" s="163" t="str">
        <f>IF(SUM(Pantomime!M104:M107)=0,"",SUM(Pantomime!M104:M107))</f>
        <v/>
      </c>
      <c r="X103" s="163" t="str">
        <f>IF(W103="","",AVERAGE(Humorous!$L104:$L107))</f>
        <v/>
      </c>
      <c r="Y103" s="163" t="str">
        <f>IF(W103&lt;&gt;"",IF(COUNT(Pantomime!$M104:$M107)=4,-SMALL(Pantomime!$M104:$M107,1),0),"")</f>
        <v/>
      </c>
      <c r="Z103" s="163" t="str">
        <f>IF(W103="","",-SUM(Pantomime!P104:P107))</f>
        <v/>
      </c>
      <c r="AA103" s="144" t="str">
        <f>IF(W103="","",SUM(W103,Y103,Z103))</f>
        <v/>
      </c>
      <c r="AB103" s="163" t="str">
        <f>IF(SUM(Musical!M104:M107)=0,"",SUM(Musical!M104:M107))</f>
        <v/>
      </c>
      <c r="AC103" s="163" t="str">
        <f>IF(AB103="","",AVERAGE(Humorous!$L104:$L107))</f>
        <v/>
      </c>
      <c r="AD103" s="163" t="str">
        <f>IF(AB103&lt;&gt;"",IF(COUNT(Musical!$M104:$M107)=4,-SMALL(Musical!$M104:$M107,1),0),"")</f>
        <v/>
      </c>
      <c r="AE103" s="163" t="str">
        <f>IF(AB103="","",-SUM(Musical!P104:P107))</f>
        <v/>
      </c>
      <c r="AF103" s="80" t="str">
        <f>IF(AB103="","",SUM(AB103,AD103,AE103))</f>
        <v/>
      </c>
      <c r="AG103" s="163" t="str">
        <f>IF(SUM('One Act'!M104)=0,"",'One Act'!M104)</f>
        <v/>
      </c>
      <c r="AH103" s="163" t="str">
        <f>'One Act'!L104</f>
        <v/>
      </c>
      <c r="AI103" s="358" t="str">
        <f>IF(AG103="","",-'One Act'!K104*penalty_points_play)</f>
        <v/>
      </c>
      <c r="AJ103" s="144" t="str">
        <f>IF(AG103="","",SUM(AG103,AI103))</f>
        <v/>
      </c>
      <c r="AK103" s="364" t="str">
        <f>IFERROR(AVERAGE(D103,I103,N103,S103,X103,AC103,AH103),"")</f>
        <v/>
      </c>
      <c r="AL103" s="311" t="str">
        <f>IF(SUM(C103,H103,M103,R103,W103,AB103,AG103)=0,"",SUM(C103,F103,H103,K103,M103,P103,R103,U103,W103,Z103,AB103,AE103,AG103,AI103))</f>
        <v/>
      </c>
      <c r="AM103" s="318" t="str">
        <f>IF(SUM(G103,L103,Q103,V103,AA103,AF103,AJ103)=0,"",SUM(G103,L103,Q103,V103,AA103,AF103,AJ103))</f>
        <v/>
      </c>
      <c r="AN103" s="296" t="str">
        <f>IFERROR(_xlfn.RANK.EQ(AM103,$AM$3:$AM$127,0)+COUNTIFS($AM$3:$AM$127,$AM103,$AL$3:$AL$127,"&gt;"&amp;$AL103)+COUNTIFS($AM$3:$AM$127,$AM103,$AL$3:$AL$127,$AL103,$AK$3:$AK$127,"&lt;"&amp;$AK103),"")</f>
        <v/>
      </c>
      <c r="AO103" s="290"/>
    </row>
    <row r="104" spans="1:41" ht="15.75" x14ac:dyDescent="0.25">
      <c r="A104" s="602"/>
      <c r="B104" s="581"/>
      <c r="C104" s="163"/>
      <c r="D104" s="163"/>
      <c r="E104" s="163"/>
      <c r="F104" s="163"/>
      <c r="G104" s="144"/>
      <c r="H104" s="163"/>
      <c r="I104" s="163"/>
      <c r="J104" s="163"/>
      <c r="K104" s="163"/>
      <c r="L104" s="144"/>
      <c r="M104" s="163"/>
      <c r="N104" s="163"/>
      <c r="O104" s="163"/>
      <c r="P104" s="163"/>
      <c r="Q104" s="144"/>
      <c r="R104" s="163"/>
      <c r="S104" s="163"/>
      <c r="T104" s="163"/>
      <c r="U104" s="163"/>
      <c r="V104" s="144"/>
      <c r="W104" s="163"/>
      <c r="X104" s="163"/>
      <c r="Y104" s="163"/>
      <c r="Z104" s="163"/>
      <c r="AA104" s="144"/>
      <c r="AB104" s="163"/>
      <c r="AC104" s="163"/>
      <c r="AD104" s="163"/>
      <c r="AE104" s="163"/>
      <c r="AF104" s="80"/>
      <c r="AG104" s="163"/>
      <c r="AH104" s="163"/>
      <c r="AI104" s="358"/>
      <c r="AJ104" s="144"/>
      <c r="AK104" s="78"/>
      <c r="AL104" s="311"/>
      <c r="AM104" s="318"/>
      <c r="AN104" s="296"/>
      <c r="AO104" s="290"/>
    </row>
    <row r="105" spans="1:41" ht="15.75" x14ac:dyDescent="0.25">
      <c r="A105" s="602"/>
      <c r="B105" s="581"/>
      <c r="C105" s="163"/>
      <c r="D105" s="163"/>
      <c r="E105" s="163"/>
      <c r="F105" s="163"/>
      <c r="G105" s="144"/>
      <c r="H105" s="163"/>
      <c r="I105" s="163"/>
      <c r="J105" s="163"/>
      <c r="K105" s="163"/>
      <c r="L105" s="144"/>
      <c r="M105" s="163"/>
      <c r="N105" s="163"/>
      <c r="O105" s="163"/>
      <c r="P105" s="163"/>
      <c r="Q105" s="144"/>
      <c r="R105" s="163"/>
      <c r="S105" s="163"/>
      <c r="T105" s="163"/>
      <c r="U105" s="163"/>
      <c r="V105" s="144"/>
      <c r="W105" s="163"/>
      <c r="X105" s="163"/>
      <c r="Y105" s="163"/>
      <c r="Z105" s="163"/>
      <c r="AA105" s="144"/>
      <c r="AB105" s="163"/>
      <c r="AC105" s="163"/>
      <c r="AD105" s="163"/>
      <c r="AE105" s="163"/>
      <c r="AF105" s="80"/>
      <c r="AG105" s="163"/>
      <c r="AH105" s="163"/>
      <c r="AI105" s="358"/>
      <c r="AJ105" s="144"/>
      <c r="AK105" s="78"/>
      <c r="AL105" s="311"/>
      <c r="AM105" s="318"/>
      <c r="AN105" s="296"/>
      <c r="AO105" s="290"/>
    </row>
    <row r="106" spans="1:41" ht="15.6" customHeight="1" x14ac:dyDescent="0.25">
      <c r="A106" s="603"/>
      <c r="B106" s="582"/>
      <c r="C106" s="163"/>
      <c r="D106" s="163"/>
      <c r="E106" s="163"/>
      <c r="F106" s="163"/>
      <c r="G106" s="144"/>
      <c r="H106" s="163"/>
      <c r="I106" s="163"/>
      <c r="J106" s="163"/>
      <c r="K106" s="163"/>
      <c r="L106" s="144"/>
      <c r="M106" s="163"/>
      <c r="N106" s="163"/>
      <c r="O106" s="163"/>
      <c r="P106" s="163"/>
      <c r="Q106" s="144"/>
      <c r="R106" s="163"/>
      <c r="S106" s="163"/>
      <c r="T106" s="163"/>
      <c r="U106" s="163"/>
      <c r="V106" s="144"/>
      <c r="W106" s="163"/>
      <c r="X106" s="163"/>
      <c r="Y106" s="163"/>
      <c r="Z106" s="163"/>
      <c r="AA106" s="144"/>
      <c r="AB106" s="163"/>
      <c r="AC106" s="163"/>
      <c r="AD106" s="163"/>
      <c r="AE106" s="163"/>
      <c r="AF106" s="80"/>
      <c r="AG106" s="163"/>
      <c r="AH106" s="163"/>
      <c r="AI106" s="358"/>
      <c r="AJ106" s="144"/>
      <c r="AK106" s="78"/>
      <c r="AL106" s="311"/>
      <c r="AM106" s="318"/>
      <c r="AN106" s="296"/>
      <c r="AO106" s="290"/>
    </row>
    <row r="107" spans="1:41" ht="15.75" x14ac:dyDescent="0.25">
      <c r="A107" s="616" t="s">
        <v>51</v>
      </c>
      <c r="B107" s="583" t="str">
        <f>IF(Entries!B107="","",Entries!B107)</f>
        <v/>
      </c>
      <c r="C107" s="164" t="str">
        <f>IF(SUM(Humorous!M108:M111)=0,"",SUM(Humorous!M108:M111))</f>
        <v/>
      </c>
      <c r="D107" s="164" t="str">
        <f>IF(C107="","",AVERAGE(Humorous!$L108:$L111))</f>
        <v/>
      </c>
      <c r="E107" s="164" t="str">
        <f>IF(C107&lt;&gt;"",IF(COUNT(Humorous!$M108:$M111)=4,-SMALL(Humorous!$M108:$M111,1),0),"")</f>
        <v/>
      </c>
      <c r="F107" s="164" t="str">
        <f>IF(C107="","",-SUM(Humorous!P108:P111))</f>
        <v/>
      </c>
      <c r="G107" s="145" t="str">
        <f>IF(C107="","",SUM(C107,E107,F107))</f>
        <v/>
      </c>
      <c r="H107" s="164" t="str">
        <f>IF(SUM(Dramatic!M108:M111)=0,"",SUM(Dramatic!M108:M111))</f>
        <v/>
      </c>
      <c r="I107" s="164" t="str">
        <f>IF(H107="","",AVERAGE(Humorous!$L108:$L111))</f>
        <v/>
      </c>
      <c r="J107" s="164" t="str">
        <f>IF(H107&lt;&gt;"",IF(COUNT(Dramatic!$M108:$M111)=4,-SMALL(Dramatic!$M108:$M111,1),0),"")</f>
        <v/>
      </c>
      <c r="K107" s="164" t="str">
        <f>IF(H107="","",-SUM(Dramatic!P108:P111))</f>
        <v/>
      </c>
      <c r="L107" s="145" t="str">
        <f>IF(H107="","",SUM(H107,J107,K107))</f>
        <v/>
      </c>
      <c r="M107" s="164" t="str">
        <f>IF(SUM(Classical!M108:M111)=0,"",SUM(Classical!M108:M111))</f>
        <v/>
      </c>
      <c r="N107" s="164" t="str">
        <f>IF(M107="","",AVERAGE(Humorous!$L108:$L111))</f>
        <v/>
      </c>
      <c r="O107" s="164" t="str">
        <f>IF(R107&lt;&gt;"",IF(COUNT(Classical!$M108:$M111)=4,-SMALL(Classical!$M108:$M111,1),0),"")</f>
        <v/>
      </c>
      <c r="P107" s="164" t="str">
        <f>IF(M107="","",-SUM(Classical!P108:P111))</f>
        <v/>
      </c>
      <c r="Q107" s="145" t="str">
        <f>IF(M107="","",SUM(M107,O107,P107))</f>
        <v/>
      </c>
      <c r="R107" s="164" t="str">
        <f>IF(SUM(Contemporary!M108:M111)=0,"",SUM(Contemporary!M108:M111))</f>
        <v/>
      </c>
      <c r="S107" s="164" t="str">
        <f>IF(R107="","",AVERAGE(Humorous!$L108:$L111))</f>
        <v/>
      </c>
      <c r="T107" s="164" t="str">
        <f>IF(R107&lt;&gt;"",IF(COUNT(Contemporary!$M108:$M111)=4,-SMALL(Contemporary!$M108:$M111,1),0),"")</f>
        <v/>
      </c>
      <c r="U107" s="164" t="str">
        <f>IF(R107="","",-SUM(Contemporary!P108:P111))</f>
        <v/>
      </c>
      <c r="V107" s="145" t="str">
        <f>IF(R107="","",SUM(R107,T107,U107))</f>
        <v/>
      </c>
      <c r="W107" s="164" t="str">
        <f>IF(SUM(Pantomime!M108:M111)=0,"",SUM(Pantomime!M108:M111))</f>
        <v/>
      </c>
      <c r="X107" s="164" t="str">
        <f>IF(W107="","",AVERAGE(Humorous!$L108:$L111))</f>
        <v/>
      </c>
      <c r="Y107" s="164" t="str">
        <f>IF(W107&lt;&gt;"",IF(COUNT(Pantomime!$M108:$M111)=4,-SMALL(Pantomime!$M108:$M111,1),0),"")</f>
        <v/>
      </c>
      <c r="Z107" s="164" t="str">
        <f>IF(W107="","",-SUM(Pantomime!P108:P111))</f>
        <v/>
      </c>
      <c r="AA107" s="145" t="str">
        <f>IF(W107="","",SUM(W107,Y107,Z107))</f>
        <v/>
      </c>
      <c r="AB107" s="164" t="str">
        <f>IF(SUM(Musical!M108:M111)=0,"",SUM(Musical!M108:M111))</f>
        <v/>
      </c>
      <c r="AC107" s="164" t="str">
        <f>IF(AB107="","",AVERAGE(Humorous!$L108:$L111))</f>
        <v/>
      </c>
      <c r="AD107" s="164" t="str">
        <f>IF(AB107&lt;&gt;"",IF(COUNT(Musical!$M108:$M111)=4,-SMALL(Musical!$M108:$M111,1),0),"")</f>
        <v/>
      </c>
      <c r="AE107" s="164" t="str">
        <f>IF(AB107="","",-SUM(Musical!P108:P111))</f>
        <v/>
      </c>
      <c r="AF107" s="90" t="str">
        <f>IF(AB107="","",SUM(AB107,AD107,AE107))</f>
        <v/>
      </c>
      <c r="AG107" s="164" t="str">
        <f>IF(SUM('One Act'!M108)=0,"",'One Act'!M108)</f>
        <v/>
      </c>
      <c r="AH107" s="164" t="str">
        <f>'One Act'!L108</f>
        <v/>
      </c>
      <c r="AI107" s="359" t="str">
        <f>IF(AG107="","",-'One Act'!K108*penalty_points_play)</f>
        <v/>
      </c>
      <c r="AJ107" s="145" t="str">
        <f>IF(AG107="","",SUM(AG107,AI107))</f>
        <v/>
      </c>
      <c r="AK107" s="365" t="str">
        <f>IFERROR(AVERAGE(D107,I107,N107,S107,X107,AC107,AH107),"")</f>
        <v/>
      </c>
      <c r="AL107" s="312" t="str">
        <f>IF(SUM(C107,H107,M107,R107,W107,AB107,AG107)=0,"",SUM(C107,F107,H107,K107,M107,P107,R107,U107,W107,Z107,AB107,AE107,AG107,AI107))</f>
        <v/>
      </c>
      <c r="AM107" s="319" t="str">
        <f>IF(SUM(G107,L107,Q107,V107,AA107,AF107,AJ107)=0,"",SUM(G107,L107,Q107,V107,AA107,AF107,AJ107))</f>
        <v/>
      </c>
      <c r="AN107" s="297" t="str">
        <f>IFERROR(_xlfn.RANK.EQ(AM107,$AM$3:$AM$127,0)+COUNTIFS($AM$3:$AM$127,$AM107,$AL$3:$AL$127,"&gt;"&amp;$AL107)+COUNTIFS($AM$3:$AM$127,$AM107,$AL$3:$AL$127,$AL107,$AK$3:$AK$127,"&lt;"&amp;$AK107),"")</f>
        <v/>
      </c>
      <c r="AO107" s="290"/>
    </row>
    <row r="108" spans="1:41" ht="15.75" x14ac:dyDescent="0.25">
      <c r="A108" s="617"/>
      <c r="B108" s="584"/>
      <c r="C108" s="164"/>
      <c r="D108" s="164"/>
      <c r="E108" s="164"/>
      <c r="F108" s="164"/>
      <c r="G108" s="145"/>
      <c r="H108" s="164"/>
      <c r="I108" s="164"/>
      <c r="J108" s="164"/>
      <c r="K108" s="164"/>
      <c r="L108" s="145"/>
      <c r="M108" s="164"/>
      <c r="N108" s="164"/>
      <c r="O108" s="164"/>
      <c r="P108" s="164"/>
      <c r="Q108" s="145"/>
      <c r="R108" s="164"/>
      <c r="S108" s="164"/>
      <c r="T108" s="164"/>
      <c r="U108" s="164"/>
      <c r="V108" s="145"/>
      <c r="W108" s="164"/>
      <c r="X108" s="164"/>
      <c r="Y108" s="164"/>
      <c r="Z108" s="164"/>
      <c r="AA108" s="145"/>
      <c r="AB108" s="164"/>
      <c r="AC108" s="164"/>
      <c r="AD108" s="164"/>
      <c r="AE108" s="164"/>
      <c r="AF108" s="90"/>
      <c r="AG108" s="164"/>
      <c r="AH108" s="164"/>
      <c r="AI108" s="359"/>
      <c r="AJ108" s="145"/>
      <c r="AK108" s="88"/>
      <c r="AL108" s="312"/>
      <c r="AM108" s="319"/>
      <c r="AN108" s="297"/>
      <c r="AO108" s="290"/>
    </row>
    <row r="109" spans="1:41" ht="15.75" x14ac:dyDescent="0.25">
      <c r="A109" s="617"/>
      <c r="B109" s="584"/>
      <c r="C109" s="164"/>
      <c r="D109" s="164"/>
      <c r="E109" s="164"/>
      <c r="F109" s="164"/>
      <c r="G109" s="145"/>
      <c r="H109" s="164"/>
      <c r="I109" s="164"/>
      <c r="J109" s="164"/>
      <c r="K109" s="164"/>
      <c r="L109" s="145"/>
      <c r="M109" s="164"/>
      <c r="N109" s="164"/>
      <c r="O109" s="164"/>
      <c r="P109" s="164"/>
      <c r="Q109" s="145"/>
      <c r="R109" s="164"/>
      <c r="S109" s="164"/>
      <c r="T109" s="164"/>
      <c r="U109" s="164"/>
      <c r="V109" s="145"/>
      <c r="W109" s="164"/>
      <c r="X109" s="164"/>
      <c r="Y109" s="164"/>
      <c r="Z109" s="164"/>
      <c r="AA109" s="145"/>
      <c r="AB109" s="164"/>
      <c r="AC109" s="164"/>
      <c r="AD109" s="164"/>
      <c r="AE109" s="164"/>
      <c r="AF109" s="90"/>
      <c r="AG109" s="164"/>
      <c r="AH109" s="164"/>
      <c r="AI109" s="359"/>
      <c r="AJ109" s="145"/>
      <c r="AK109" s="88"/>
      <c r="AL109" s="312"/>
      <c r="AM109" s="319"/>
      <c r="AN109" s="297"/>
      <c r="AO109" s="290"/>
    </row>
    <row r="110" spans="1:41" ht="15.6" customHeight="1" x14ac:dyDescent="0.25">
      <c r="A110" s="618"/>
      <c r="B110" s="585"/>
      <c r="C110" s="164"/>
      <c r="D110" s="164"/>
      <c r="E110" s="164"/>
      <c r="F110" s="164"/>
      <c r="G110" s="145"/>
      <c r="H110" s="164"/>
      <c r="I110" s="164"/>
      <c r="J110" s="164"/>
      <c r="K110" s="164"/>
      <c r="L110" s="145"/>
      <c r="M110" s="164"/>
      <c r="N110" s="164"/>
      <c r="O110" s="164"/>
      <c r="P110" s="164"/>
      <c r="Q110" s="145"/>
      <c r="R110" s="164"/>
      <c r="S110" s="164"/>
      <c r="T110" s="164"/>
      <c r="U110" s="164"/>
      <c r="V110" s="145"/>
      <c r="W110" s="164"/>
      <c r="X110" s="164"/>
      <c r="Y110" s="164"/>
      <c r="Z110" s="164"/>
      <c r="AA110" s="145"/>
      <c r="AB110" s="164"/>
      <c r="AC110" s="164"/>
      <c r="AD110" s="164"/>
      <c r="AE110" s="164"/>
      <c r="AF110" s="90"/>
      <c r="AG110" s="164"/>
      <c r="AH110" s="164"/>
      <c r="AI110" s="359"/>
      <c r="AJ110" s="145"/>
      <c r="AK110" s="88"/>
      <c r="AL110" s="312"/>
      <c r="AM110" s="319"/>
      <c r="AN110" s="297"/>
      <c r="AO110" s="290"/>
    </row>
    <row r="111" spans="1:41" ht="15.75" x14ac:dyDescent="0.25">
      <c r="A111" s="607" t="s">
        <v>52</v>
      </c>
      <c r="B111" s="586" t="str">
        <f>IF(Entries!B111="","",Entries!B111)</f>
        <v/>
      </c>
      <c r="C111" s="165" t="str">
        <f>IF(SUM(Humorous!M112:M115)=0,"",SUM(Humorous!M112:M115))</f>
        <v/>
      </c>
      <c r="D111" s="165" t="str">
        <f>IF(C111="","",AVERAGE(Humorous!$L112:$L115))</f>
        <v/>
      </c>
      <c r="E111" s="165" t="str">
        <f>IF(C111&lt;&gt;"",IF(COUNT(Humorous!$M112:$M115)=4,-SMALL(Humorous!$M112:$M115,1),0),"")</f>
        <v/>
      </c>
      <c r="F111" s="165" t="str">
        <f>IF(C111="","",-SUM(Humorous!P112:P115))</f>
        <v/>
      </c>
      <c r="G111" s="146" t="str">
        <f>IF(C111="","",SUM(C111,E111,F111))</f>
        <v/>
      </c>
      <c r="H111" s="165" t="str">
        <f>IF(SUM(Dramatic!M112:M115)=0,"",SUM(Dramatic!M112:M115))</f>
        <v/>
      </c>
      <c r="I111" s="165" t="str">
        <f>IF(H111="","",AVERAGE(Humorous!$L112:$L115))</f>
        <v/>
      </c>
      <c r="J111" s="165" t="str">
        <f>IF(H111&lt;&gt;"",IF(COUNT(Dramatic!$M112:$M115)=4,-SMALL(Dramatic!$M112:$M115,1),0),"")</f>
        <v/>
      </c>
      <c r="K111" s="165" t="str">
        <f>IF(H111="","",-SUM(Dramatic!P112:P115))</f>
        <v/>
      </c>
      <c r="L111" s="146" t="str">
        <f>IF(H111="","",SUM(H111,J111,K111))</f>
        <v/>
      </c>
      <c r="M111" s="165" t="str">
        <f>IF(SUM(Classical!M112:M115)=0,"",SUM(Classical!M112:M115))</f>
        <v/>
      </c>
      <c r="N111" s="165" t="str">
        <f>IF(M111="","",AVERAGE(Humorous!$L112:$L115))</f>
        <v/>
      </c>
      <c r="O111" s="165" t="str">
        <f>IF(R111&lt;&gt;"",IF(COUNT(Classical!$M112:$M115)=4,-SMALL(Classical!$M112:$M115,1),0),"")</f>
        <v/>
      </c>
      <c r="P111" s="165" t="str">
        <f>IF(M111="","",-SUM(Classical!P112:P115))</f>
        <v/>
      </c>
      <c r="Q111" s="146" t="str">
        <f>IF(M111="","",SUM(M111,O111,P111))</f>
        <v/>
      </c>
      <c r="R111" s="165" t="str">
        <f>IF(SUM(Contemporary!M112:M115)=0,"",SUM(Contemporary!M112:M115))</f>
        <v/>
      </c>
      <c r="S111" s="165" t="str">
        <f>IF(R111="","",AVERAGE(Humorous!$L112:$L115))</f>
        <v/>
      </c>
      <c r="T111" s="165" t="str">
        <f>IF(R111&lt;&gt;"",IF(COUNT(Contemporary!$M112:$M115)=4,-SMALL(Contemporary!$M112:$M115,1),0),"")</f>
        <v/>
      </c>
      <c r="U111" s="165" t="str">
        <f>IF(R111="","",-SUM(Contemporary!P112:P115))</f>
        <v/>
      </c>
      <c r="V111" s="146" t="str">
        <f>IF(R111="","",SUM(R111,T111,U111))</f>
        <v/>
      </c>
      <c r="W111" s="165" t="str">
        <f>IF(SUM(Pantomime!M112:M115)=0,"",SUM(Pantomime!M112:M115))</f>
        <v/>
      </c>
      <c r="X111" s="165" t="str">
        <f>IF(W111="","",AVERAGE(Humorous!$L112:$L115))</f>
        <v/>
      </c>
      <c r="Y111" s="165" t="str">
        <f>IF(W111&lt;&gt;"",IF(COUNT(Pantomime!$M112:$M115)=4,-SMALL(Pantomime!$M112:$M115,1),0),"")</f>
        <v/>
      </c>
      <c r="Z111" s="165" t="str">
        <f>IF(W111="","",-SUM(Pantomime!P112:P115))</f>
        <v/>
      </c>
      <c r="AA111" s="146" t="str">
        <f>IF(W111="","",SUM(W111,Y111,Z111))</f>
        <v/>
      </c>
      <c r="AB111" s="165" t="str">
        <f>IF(SUM(Musical!M112:M115)=0,"",SUM(Musical!M112:M115))</f>
        <v/>
      </c>
      <c r="AC111" s="165" t="str">
        <f>IF(AB111="","",AVERAGE(Humorous!$L112:$L115))</f>
        <v/>
      </c>
      <c r="AD111" s="165" t="str">
        <f>IF(AB111&lt;&gt;"",IF(COUNT(Musical!$M112:$M115)=4,-SMALL(Musical!$M112:$M115,1),0),"")</f>
        <v/>
      </c>
      <c r="AE111" s="165" t="str">
        <f>IF(AB111="","",-SUM(Musical!P112:P115))</f>
        <v/>
      </c>
      <c r="AF111" s="101" t="str">
        <f>IF(AB111="","",SUM(AB111,AD111,AE111))</f>
        <v/>
      </c>
      <c r="AG111" s="165" t="str">
        <f>IF(SUM('One Act'!M112)=0,"",'One Act'!M112)</f>
        <v/>
      </c>
      <c r="AH111" s="165" t="str">
        <f>'One Act'!L112</f>
        <v/>
      </c>
      <c r="AI111" s="360" t="str">
        <f>IF(AG111="","",-'One Act'!K112*penalty_points_play)</f>
        <v/>
      </c>
      <c r="AJ111" s="146" t="str">
        <f>IF(AG111="","",SUM(AG111,AI111))</f>
        <v/>
      </c>
      <c r="AK111" s="366" t="str">
        <f>IFERROR(AVERAGE(D111,I111,N111,S111,X111,AC111,AH111),"")</f>
        <v/>
      </c>
      <c r="AL111" s="313" t="str">
        <f>IF(SUM(C111,H111,M111,R111,W111,AB111,AG111)=0,"",SUM(C111,F111,H111,K111,M111,P111,R111,U111,W111,Z111,AB111,AE111,AG111,AI111))</f>
        <v/>
      </c>
      <c r="AM111" s="320" t="str">
        <f>IF(SUM(G111,L111,Q111,V111,AA111,AF111,AJ111)=0,"",SUM(G111,L111,Q111,V111,AA111,AF111,AJ111))</f>
        <v/>
      </c>
      <c r="AN111" s="298" t="str">
        <f>IFERROR(_xlfn.RANK.EQ(AM111,$AM$3:$AM$127,0)+COUNTIFS($AM$3:$AM$127,$AM111,$AL$3:$AL$127,"&gt;"&amp;$AL111)+COUNTIFS($AM$3:$AM$127,$AM111,$AL$3:$AL$127,$AL111,$AK$3:$AK$127,"&lt;"&amp;$AK111),"")</f>
        <v/>
      </c>
      <c r="AO111" s="290"/>
    </row>
    <row r="112" spans="1:41" ht="15.75" x14ac:dyDescent="0.25">
      <c r="A112" s="608"/>
      <c r="B112" s="587"/>
      <c r="C112" s="165"/>
      <c r="D112" s="165"/>
      <c r="E112" s="165"/>
      <c r="F112" s="165"/>
      <c r="G112" s="146"/>
      <c r="H112" s="165"/>
      <c r="I112" s="165"/>
      <c r="J112" s="165"/>
      <c r="K112" s="165"/>
      <c r="L112" s="146"/>
      <c r="M112" s="165"/>
      <c r="N112" s="165"/>
      <c r="O112" s="165"/>
      <c r="P112" s="165"/>
      <c r="Q112" s="146"/>
      <c r="R112" s="165"/>
      <c r="S112" s="165"/>
      <c r="T112" s="165"/>
      <c r="U112" s="165"/>
      <c r="V112" s="146"/>
      <c r="W112" s="165"/>
      <c r="X112" s="165"/>
      <c r="Y112" s="165"/>
      <c r="Z112" s="165"/>
      <c r="AA112" s="146"/>
      <c r="AB112" s="165"/>
      <c r="AC112" s="165"/>
      <c r="AD112" s="165"/>
      <c r="AE112" s="165"/>
      <c r="AF112" s="101"/>
      <c r="AG112" s="165"/>
      <c r="AH112" s="165"/>
      <c r="AI112" s="360"/>
      <c r="AJ112" s="146"/>
      <c r="AK112" s="99"/>
      <c r="AL112" s="313"/>
      <c r="AM112" s="320"/>
      <c r="AN112" s="298"/>
      <c r="AO112" s="290"/>
    </row>
    <row r="113" spans="1:41" ht="15.75" x14ac:dyDescent="0.25">
      <c r="A113" s="608"/>
      <c r="B113" s="587"/>
      <c r="C113" s="165"/>
      <c r="D113" s="165"/>
      <c r="E113" s="165"/>
      <c r="F113" s="165"/>
      <c r="G113" s="146"/>
      <c r="H113" s="165"/>
      <c r="I113" s="165"/>
      <c r="J113" s="165"/>
      <c r="K113" s="165"/>
      <c r="L113" s="146"/>
      <c r="M113" s="165"/>
      <c r="N113" s="165"/>
      <c r="O113" s="165"/>
      <c r="P113" s="165"/>
      <c r="Q113" s="146"/>
      <c r="R113" s="165"/>
      <c r="S113" s="165"/>
      <c r="T113" s="165"/>
      <c r="U113" s="165"/>
      <c r="V113" s="146"/>
      <c r="W113" s="165"/>
      <c r="X113" s="165"/>
      <c r="Y113" s="165"/>
      <c r="Z113" s="165"/>
      <c r="AA113" s="146"/>
      <c r="AB113" s="165"/>
      <c r="AC113" s="165"/>
      <c r="AD113" s="165"/>
      <c r="AE113" s="165"/>
      <c r="AF113" s="101"/>
      <c r="AG113" s="165"/>
      <c r="AH113" s="165"/>
      <c r="AI113" s="360"/>
      <c r="AJ113" s="146"/>
      <c r="AK113" s="99"/>
      <c r="AL113" s="313"/>
      <c r="AM113" s="320"/>
      <c r="AN113" s="298"/>
      <c r="AO113" s="290"/>
    </row>
    <row r="114" spans="1:41" ht="15.6" customHeight="1" x14ac:dyDescent="0.25">
      <c r="A114" s="609"/>
      <c r="B114" s="588"/>
      <c r="C114" s="165"/>
      <c r="D114" s="165"/>
      <c r="E114" s="165"/>
      <c r="F114" s="165"/>
      <c r="G114" s="146"/>
      <c r="H114" s="165"/>
      <c r="I114" s="165"/>
      <c r="J114" s="165"/>
      <c r="K114" s="165"/>
      <c r="L114" s="146"/>
      <c r="M114" s="165"/>
      <c r="N114" s="165"/>
      <c r="O114" s="165"/>
      <c r="P114" s="165"/>
      <c r="Q114" s="146"/>
      <c r="R114" s="165"/>
      <c r="S114" s="165"/>
      <c r="T114" s="165"/>
      <c r="U114" s="165"/>
      <c r="V114" s="146"/>
      <c r="W114" s="165"/>
      <c r="X114" s="165"/>
      <c r="Y114" s="165"/>
      <c r="Z114" s="165"/>
      <c r="AA114" s="146"/>
      <c r="AB114" s="165"/>
      <c r="AC114" s="165"/>
      <c r="AD114" s="165"/>
      <c r="AE114" s="165"/>
      <c r="AF114" s="101"/>
      <c r="AG114" s="165"/>
      <c r="AH114" s="165"/>
      <c r="AI114" s="360"/>
      <c r="AJ114" s="146"/>
      <c r="AK114" s="99"/>
      <c r="AL114" s="313"/>
      <c r="AM114" s="320"/>
      <c r="AN114" s="298"/>
      <c r="AO114" s="290"/>
    </row>
    <row r="115" spans="1:41" ht="15.75" x14ac:dyDescent="0.25">
      <c r="A115" s="610" t="s">
        <v>53</v>
      </c>
      <c r="B115" s="589" t="str">
        <f>IF(Entries!B115="","",Entries!B115)</f>
        <v/>
      </c>
      <c r="C115" s="167" t="str">
        <f>IF(SUM(Humorous!M116:M119)=0,"",SUM(Humorous!M116:M119))</f>
        <v/>
      </c>
      <c r="D115" s="167" t="str">
        <f>IF(C115="","",AVERAGE(Humorous!$L116:$L119))</f>
        <v/>
      </c>
      <c r="E115" s="167" t="str">
        <f>IF(C115&lt;&gt;"",IF(COUNT(Humorous!$M116:$M119)=4,-SMALL(Humorous!$M116:$M119,1),0),"")</f>
        <v/>
      </c>
      <c r="F115" s="167" t="str">
        <f>IF(C115="","",-SUM(Humorous!P116:P119))</f>
        <v/>
      </c>
      <c r="G115" s="147" t="str">
        <f>IF(C115="","",SUM(C115,E115,F115))</f>
        <v/>
      </c>
      <c r="H115" s="167" t="str">
        <f>IF(SUM(Dramatic!M116:M119)=0,"",SUM(Dramatic!M116:M119))</f>
        <v/>
      </c>
      <c r="I115" s="167" t="str">
        <f>IF(H115="","",AVERAGE(Humorous!$L116:$L119))</f>
        <v/>
      </c>
      <c r="J115" s="167" t="str">
        <f>IF(H115&lt;&gt;"",IF(COUNT(Dramatic!$M116:$M119)=4,-SMALL(Dramatic!$M116:$M119,1),0),"")</f>
        <v/>
      </c>
      <c r="K115" s="167" t="str">
        <f>IF(H115="","",-SUM(Dramatic!P116:P119))</f>
        <v/>
      </c>
      <c r="L115" s="147" t="str">
        <f>IF(H115="","",SUM(H115,J115,K115))</f>
        <v/>
      </c>
      <c r="M115" s="167" t="str">
        <f>IF(SUM(Classical!M116:M119)=0,"",SUM(Classical!M116:M119))</f>
        <v/>
      </c>
      <c r="N115" s="167" t="str">
        <f>IF(M115="","",AVERAGE(Humorous!$L116:$L119))</f>
        <v/>
      </c>
      <c r="O115" s="167" t="str">
        <f>IF(R115&lt;&gt;"",IF(COUNT(Classical!$M116:$M119)=4,-SMALL(Classical!$M116:$M119,1),0),"")</f>
        <v/>
      </c>
      <c r="P115" s="167" t="str">
        <f>IF(M115="","",-SUM(Classical!P116:P119))</f>
        <v/>
      </c>
      <c r="Q115" s="147" t="str">
        <f>IF(M115="","",SUM(M115,O115,P115))</f>
        <v/>
      </c>
      <c r="R115" s="167" t="str">
        <f>IF(SUM(Contemporary!M116:M119)=0,"",SUM(Contemporary!M116:M119))</f>
        <v/>
      </c>
      <c r="S115" s="167" t="str">
        <f>IF(R115="","",AVERAGE(Humorous!$L116:$L119))</f>
        <v/>
      </c>
      <c r="T115" s="167" t="str">
        <f>IF(R115&lt;&gt;"",IF(COUNT(Contemporary!$M116:$M119)=4,-SMALL(Contemporary!$M116:$M119,1),0),"")</f>
        <v/>
      </c>
      <c r="U115" s="167" t="str">
        <f>IF(R115="","",-SUM(Contemporary!P116:P119))</f>
        <v/>
      </c>
      <c r="V115" s="147" t="str">
        <f>IF(R115="","",SUM(R115,T115,U115))</f>
        <v/>
      </c>
      <c r="W115" s="167" t="str">
        <f>IF(SUM(Pantomime!M116:M119)=0,"",SUM(Pantomime!M116:M119))</f>
        <v/>
      </c>
      <c r="X115" s="167" t="str">
        <f>IF(W115="","",AVERAGE(Humorous!$L116:$L119))</f>
        <v/>
      </c>
      <c r="Y115" s="167" t="str">
        <f>IF(W115&lt;&gt;"",IF(COUNT(Pantomime!$M116:$M119)=4,-SMALL(Pantomime!$M116:$M119,1),0),"")</f>
        <v/>
      </c>
      <c r="Z115" s="167" t="str">
        <f>IF(W115="","",-SUM(Pantomime!P116:P119))</f>
        <v/>
      </c>
      <c r="AA115" s="147" t="str">
        <f>IF(W115="","",SUM(W115,Y115,Z115))</f>
        <v/>
      </c>
      <c r="AB115" s="167" t="str">
        <f>IF(SUM(Musical!M116:M119)=0,"",SUM(Musical!M116:M119))</f>
        <v/>
      </c>
      <c r="AC115" s="167" t="str">
        <f>IF(AB115="","",AVERAGE(Humorous!$L116:$L119))</f>
        <v/>
      </c>
      <c r="AD115" s="167" t="str">
        <f>IF(AB115&lt;&gt;"",IF(COUNT(Musical!$M116:$M119)=4,-SMALL(Musical!$M116:$M119,1),0),"")</f>
        <v/>
      </c>
      <c r="AE115" s="167" t="str">
        <f>IF(AB115="","",-SUM(Musical!P116:P119))</f>
        <v/>
      </c>
      <c r="AF115" s="108" t="str">
        <f>IF(AB115="","",SUM(AB115,AD115,AE115))</f>
        <v/>
      </c>
      <c r="AG115" s="167" t="str">
        <f>IF(SUM('One Act'!M116)=0,"",'One Act'!M116)</f>
        <v/>
      </c>
      <c r="AH115" s="167" t="str">
        <f>'One Act'!L116</f>
        <v/>
      </c>
      <c r="AI115" s="166" t="str">
        <f>IF(AG115="","",-'One Act'!K116*penalty_points_play)</f>
        <v/>
      </c>
      <c r="AJ115" s="147" t="str">
        <f>IF(AG115="","",SUM(AG115,AI115))</f>
        <v/>
      </c>
      <c r="AK115" s="367" t="str">
        <f>IFERROR(AVERAGE(D115,I115,N115,S115,X115,AC115,AH115),"")</f>
        <v/>
      </c>
      <c r="AL115" s="314" t="str">
        <f>IF(SUM(C115,H115,M115,R115,W115,AB115,AG115)=0,"",SUM(C115,F115,H115,K115,M115,P115,R115,U115,W115,Z115,AB115,AE115,AG115,AI115))</f>
        <v/>
      </c>
      <c r="AM115" s="321" t="str">
        <f>IF(SUM(G115,L115,Q115,V115,AA115,AF115,AJ115)=0,"",SUM(G115,L115,Q115,V115,AA115,AF115,AJ115))</f>
        <v/>
      </c>
      <c r="AN115" s="299" t="str">
        <f>IFERROR(_xlfn.RANK.EQ(AM115,$AM$3:$AM$127,0)+COUNTIFS($AM$3:$AM$127,$AM115,$AL$3:$AL$127,"&gt;"&amp;$AL115)+COUNTIFS($AM$3:$AM$127,$AM115,$AL$3:$AL$127,$AL115,$AK$3:$AK$127,"&lt;"&amp;$AK115),"")</f>
        <v/>
      </c>
      <c r="AO115" s="290"/>
    </row>
    <row r="116" spans="1:41" ht="15.75" x14ac:dyDescent="0.25">
      <c r="A116" s="611"/>
      <c r="B116" s="590"/>
      <c r="C116" s="167"/>
      <c r="D116" s="167"/>
      <c r="E116" s="167"/>
      <c r="F116" s="166"/>
      <c r="G116" s="147"/>
      <c r="H116" s="167"/>
      <c r="I116" s="167"/>
      <c r="J116" s="167"/>
      <c r="K116" s="167"/>
      <c r="L116" s="147"/>
      <c r="M116" s="167"/>
      <c r="N116" s="167"/>
      <c r="O116" s="167"/>
      <c r="P116" s="167"/>
      <c r="Q116" s="147"/>
      <c r="R116" s="167"/>
      <c r="S116" s="167"/>
      <c r="T116" s="167"/>
      <c r="U116" s="167"/>
      <c r="V116" s="147"/>
      <c r="W116" s="167"/>
      <c r="X116" s="167"/>
      <c r="Y116" s="167"/>
      <c r="Z116" s="167"/>
      <c r="AA116" s="147"/>
      <c r="AB116" s="167"/>
      <c r="AC116" s="167"/>
      <c r="AD116" s="167"/>
      <c r="AE116" s="167"/>
      <c r="AF116" s="108"/>
      <c r="AG116" s="167"/>
      <c r="AH116" s="167"/>
      <c r="AI116" s="166"/>
      <c r="AJ116" s="147"/>
      <c r="AK116" s="106"/>
      <c r="AL116" s="314"/>
      <c r="AM116" s="321"/>
      <c r="AN116" s="299"/>
      <c r="AO116" s="290"/>
    </row>
    <row r="117" spans="1:41" ht="15.75" x14ac:dyDescent="0.25">
      <c r="A117" s="611"/>
      <c r="B117" s="590"/>
      <c r="C117" s="167"/>
      <c r="D117" s="167"/>
      <c r="E117" s="167"/>
      <c r="F117" s="167"/>
      <c r="G117" s="147"/>
      <c r="H117" s="167"/>
      <c r="I117" s="167"/>
      <c r="J117" s="167"/>
      <c r="K117" s="167"/>
      <c r="L117" s="147"/>
      <c r="M117" s="167"/>
      <c r="N117" s="167"/>
      <c r="O117" s="167"/>
      <c r="P117" s="167"/>
      <c r="Q117" s="147"/>
      <c r="R117" s="167"/>
      <c r="S117" s="167"/>
      <c r="T117" s="167"/>
      <c r="U117" s="167"/>
      <c r="V117" s="147"/>
      <c r="W117" s="167"/>
      <c r="X117" s="167"/>
      <c r="Y117" s="167"/>
      <c r="Z117" s="167"/>
      <c r="AA117" s="147"/>
      <c r="AB117" s="167"/>
      <c r="AC117" s="167"/>
      <c r="AD117" s="167"/>
      <c r="AE117" s="167"/>
      <c r="AF117" s="108"/>
      <c r="AG117" s="167"/>
      <c r="AH117" s="167"/>
      <c r="AI117" s="166"/>
      <c r="AJ117" s="147"/>
      <c r="AK117" s="106"/>
      <c r="AL117" s="314"/>
      <c r="AM117" s="321"/>
      <c r="AN117" s="299"/>
      <c r="AO117" s="290"/>
    </row>
    <row r="118" spans="1:41" ht="15.6" customHeight="1" x14ac:dyDescent="0.25">
      <c r="A118" s="612"/>
      <c r="B118" s="591"/>
      <c r="C118" s="167"/>
      <c r="D118" s="167"/>
      <c r="E118" s="167"/>
      <c r="F118" s="167"/>
      <c r="G118" s="147"/>
      <c r="H118" s="167"/>
      <c r="I118" s="167"/>
      <c r="J118" s="167"/>
      <c r="K118" s="167"/>
      <c r="L118" s="147"/>
      <c r="M118" s="167"/>
      <c r="N118" s="167"/>
      <c r="O118" s="167"/>
      <c r="P118" s="167"/>
      <c r="Q118" s="147"/>
      <c r="R118" s="167"/>
      <c r="S118" s="167"/>
      <c r="T118" s="167"/>
      <c r="U118" s="167"/>
      <c r="V118" s="147"/>
      <c r="W118" s="167"/>
      <c r="X118" s="167"/>
      <c r="Y118" s="167"/>
      <c r="Z118" s="167"/>
      <c r="AA118" s="147"/>
      <c r="AB118" s="167"/>
      <c r="AC118" s="167"/>
      <c r="AD118" s="167"/>
      <c r="AE118" s="167"/>
      <c r="AF118" s="108"/>
      <c r="AG118" s="167"/>
      <c r="AH118" s="167"/>
      <c r="AI118" s="166"/>
      <c r="AJ118" s="147"/>
      <c r="AK118" s="106"/>
      <c r="AL118" s="314"/>
      <c r="AM118" s="321"/>
      <c r="AN118" s="299"/>
      <c r="AO118" s="290"/>
    </row>
    <row r="119" spans="1:41" ht="15.75" x14ac:dyDescent="0.25">
      <c r="A119" s="613" t="s">
        <v>54</v>
      </c>
      <c r="B119" s="592" t="str">
        <f>IF(Entries!B119="","",Entries!B119)</f>
        <v/>
      </c>
      <c r="C119" s="168" t="str">
        <f>IF(SUM(Humorous!M120:M123)=0,"",SUM(Humorous!M120:M123))</f>
        <v/>
      </c>
      <c r="D119" s="168" t="str">
        <f>IF(C119="","",AVERAGE(Humorous!$L120:$L123))</f>
        <v/>
      </c>
      <c r="E119" s="168" t="str">
        <f>IF(C119&lt;&gt;"",IF(COUNT(Humorous!$M120:$M123)=4,-SMALL(Humorous!$M120:$M123,1),0),"")</f>
        <v/>
      </c>
      <c r="F119" s="168" t="str">
        <f>IF(C119="","",-SUM(Humorous!P120:P123))</f>
        <v/>
      </c>
      <c r="G119" s="148" t="str">
        <f>IF(C119="","",SUM(C119,E119,F119))</f>
        <v/>
      </c>
      <c r="H119" s="168" t="str">
        <f>IF(SUM(Dramatic!M120:M123)=0,"",SUM(Dramatic!M120:M123))</f>
        <v/>
      </c>
      <c r="I119" s="168" t="str">
        <f>IF(H119="","",AVERAGE(Humorous!$L120:$L123))</f>
        <v/>
      </c>
      <c r="J119" s="168" t="str">
        <f>IF(H119&lt;&gt;"",IF(COUNT(Dramatic!$M120:$M123)=4,-SMALL(Dramatic!$M120:$M123,1),0),"")</f>
        <v/>
      </c>
      <c r="K119" s="168" t="str">
        <f>IF(H119="","",-SUM(Dramatic!P120:P123))</f>
        <v/>
      </c>
      <c r="L119" s="148" t="str">
        <f>IF(H119="","",SUM(H119,J119,K119))</f>
        <v/>
      </c>
      <c r="M119" s="168" t="str">
        <f>IF(SUM(Classical!M120:M123)=0,"",SUM(Classical!M120:M123))</f>
        <v/>
      </c>
      <c r="N119" s="168" t="str">
        <f>IF(M119="","",AVERAGE(Humorous!$L120:$L123))</f>
        <v/>
      </c>
      <c r="O119" s="168" t="str">
        <f>IF(R119&lt;&gt;"",IF(COUNT(Classical!$M120:$M123)=4,-SMALL(Classical!$M120:$M123,1),0),"")</f>
        <v/>
      </c>
      <c r="P119" s="168" t="str">
        <f>IF(M119="","",-SUM(Classical!P120:P123))</f>
        <v/>
      </c>
      <c r="Q119" s="148" t="str">
        <f>IF(M119="","",SUM(M119,O119,P119))</f>
        <v/>
      </c>
      <c r="R119" s="168" t="str">
        <f>IF(SUM(Contemporary!M120:M123)=0,"",SUM(Contemporary!M120:M123))</f>
        <v/>
      </c>
      <c r="S119" s="168" t="str">
        <f>IF(R119="","",AVERAGE(Humorous!$L120:$L123))</f>
        <v/>
      </c>
      <c r="T119" s="168" t="str">
        <f>IF(R119&lt;&gt;"",IF(COUNT(Contemporary!$M120:$M123)=4,-SMALL(Contemporary!$M120:$M123,1),0),"")</f>
        <v/>
      </c>
      <c r="U119" s="168" t="str">
        <f>IF(R119="","",-SUM(Contemporary!P120:P123))</f>
        <v/>
      </c>
      <c r="V119" s="148" t="str">
        <f>IF(R119="","",SUM(R119,T119,U119))</f>
        <v/>
      </c>
      <c r="W119" s="168" t="str">
        <f>IF(SUM(Pantomime!M120:M123)=0,"",SUM(Pantomime!M120:M123))</f>
        <v/>
      </c>
      <c r="X119" s="168" t="str">
        <f>IF(W119="","",AVERAGE(Humorous!$L120:$L123))</f>
        <v/>
      </c>
      <c r="Y119" s="168" t="str">
        <f>IF(W119&lt;&gt;"",IF(COUNT(Pantomime!$M120:$M123)=4,-SMALL(Pantomime!$M120:$M123,1),0),"")</f>
        <v/>
      </c>
      <c r="Z119" s="168" t="str">
        <f>IF(W119="","",-SUM(Pantomime!P120:P123))</f>
        <v/>
      </c>
      <c r="AA119" s="148" t="str">
        <f>IF(W119="","",SUM(W119,Y119,Z119))</f>
        <v/>
      </c>
      <c r="AB119" s="168" t="str">
        <f>IF(SUM(Musical!M120:M123)=0,"",SUM(Musical!M120:M123))</f>
        <v/>
      </c>
      <c r="AC119" s="168" t="str">
        <f>IF(AB119="","",AVERAGE(Humorous!$L120:$L123))</f>
        <v/>
      </c>
      <c r="AD119" s="168" t="str">
        <f>IF(AB119&lt;&gt;"",IF(COUNT(Musical!$M120:$M123)=4,-SMALL(Musical!$M120:$M123,1),0),"")</f>
        <v/>
      </c>
      <c r="AE119" s="168" t="str">
        <f>IF(AB119="","",-SUM(Musical!P120:P123))</f>
        <v/>
      </c>
      <c r="AF119" s="115" t="str">
        <f>IF(AB119="","",SUM(AB119,AD119,AE119))</f>
        <v/>
      </c>
      <c r="AG119" s="168" t="str">
        <f>IF(SUM('One Act'!M120)=0,"",'One Act'!M120)</f>
        <v/>
      </c>
      <c r="AH119" s="168" t="str">
        <f>'One Act'!L120</f>
        <v/>
      </c>
      <c r="AI119" s="361" t="str">
        <f>IF(AG119="","",-'One Act'!K120*penalty_points_play)</f>
        <v/>
      </c>
      <c r="AJ119" s="148" t="str">
        <f>IF(AG119="","",SUM(AG119,AI119))</f>
        <v/>
      </c>
      <c r="AK119" s="368" t="str">
        <f>IFERROR(AVERAGE(D119,I119,N119,S119,X119,AC119,AH119),"")</f>
        <v/>
      </c>
      <c r="AL119" s="315" t="str">
        <f>IF(SUM(C119,H119,M119,R119,W119,AB119,AG119)=0,"",SUM(C119,F119,H119,K119,M119,P119,R119,U119,W119,Z119,AB119,AE119,AG119,AI119))</f>
        <v/>
      </c>
      <c r="AM119" s="322" t="str">
        <f>IF(SUM(G119,L119,Q119,V119,AA119,AF119,AJ119)=0,"",SUM(G119,L119,Q119,V119,AA119,AF119,AJ119))</f>
        <v/>
      </c>
      <c r="AN119" s="300" t="str">
        <f>IFERROR(_xlfn.RANK.EQ(AM119,$AM$3:$AM$127,0)+COUNTIFS($AM$3:$AM$127,$AM119,$AL$3:$AL$127,"&gt;"&amp;$AL119)+COUNTIFS($AM$3:$AM$127,$AM119,$AL$3:$AL$127,$AL119,$AK$3:$AK$127,"&lt;"&amp;$AK119),"")</f>
        <v/>
      </c>
      <c r="AO119" s="290"/>
    </row>
    <row r="120" spans="1:41" ht="15.75" x14ac:dyDescent="0.25">
      <c r="A120" s="614"/>
      <c r="B120" s="593"/>
      <c r="C120" s="168"/>
      <c r="D120" s="168"/>
      <c r="E120" s="168"/>
      <c r="F120" s="168"/>
      <c r="G120" s="148"/>
      <c r="H120" s="168"/>
      <c r="I120" s="168"/>
      <c r="J120" s="168"/>
      <c r="K120" s="168"/>
      <c r="L120" s="148"/>
      <c r="M120" s="168"/>
      <c r="N120" s="168"/>
      <c r="O120" s="168"/>
      <c r="P120" s="168"/>
      <c r="Q120" s="148"/>
      <c r="R120" s="168"/>
      <c r="S120" s="168"/>
      <c r="T120" s="168"/>
      <c r="U120" s="168"/>
      <c r="V120" s="148"/>
      <c r="W120" s="168"/>
      <c r="X120" s="168"/>
      <c r="Y120" s="168"/>
      <c r="Z120" s="168"/>
      <c r="AA120" s="148"/>
      <c r="AB120" s="168"/>
      <c r="AC120" s="168"/>
      <c r="AD120" s="168"/>
      <c r="AE120" s="168"/>
      <c r="AF120" s="115"/>
      <c r="AG120" s="168"/>
      <c r="AH120" s="168"/>
      <c r="AI120" s="361"/>
      <c r="AJ120" s="148"/>
      <c r="AK120" s="113"/>
      <c r="AL120" s="315"/>
      <c r="AM120" s="322"/>
      <c r="AN120" s="300"/>
      <c r="AO120" s="290"/>
    </row>
    <row r="121" spans="1:41" ht="15.75" x14ac:dyDescent="0.25">
      <c r="A121" s="614"/>
      <c r="B121" s="593"/>
      <c r="C121" s="168"/>
      <c r="D121" s="168"/>
      <c r="E121" s="168"/>
      <c r="F121" s="168"/>
      <c r="G121" s="148"/>
      <c r="H121" s="168"/>
      <c r="I121" s="168"/>
      <c r="J121" s="168"/>
      <c r="K121" s="168"/>
      <c r="L121" s="148"/>
      <c r="M121" s="168"/>
      <c r="N121" s="168"/>
      <c r="O121" s="168"/>
      <c r="P121" s="168"/>
      <c r="Q121" s="148"/>
      <c r="R121" s="168"/>
      <c r="S121" s="168"/>
      <c r="T121" s="168"/>
      <c r="U121" s="168"/>
      <c r="V121" s="148"/>
      <c r="W121" s="168"/>
      <c r="X121" s="168"/>
      <c r="Y121" s="168"/>
      <c r="Z121" s="168"/>
      <c r="AA121" s="148"/>
      <c r="AB121" s="168"/>
      <c r="AC121" s="168"/>
      <c r="AD121" s="168"/>
      <c r="AE121" s="168"/>
      <c r="AF121" s="115"/>
      <c r="AG121" s="168"/>
      <c r="AH121" s="168"/>
      <c r="AI121" s="361"/>
      <c r="AJ121" s="148"/>
      <c r="AK121" s="113"/>
      <c r="AL121" s="315"/>
      <c r="AM121" s="322"/>
      <c r="AN121" s="300"/>
      <c r="AO121" s="290"/>
    </row>
    <row r="122" spans="1:41" ht="15.6" customHeight="1" x14ac:dyDescent="0.25">
      <c r="A122" s="615"/>
      <c r="B122" s="594"/>
      <c r="C122" s="168"/>
      <c r="D122" s="168"/>
      <c r="E122" s="168"/>
      <c r="F122" s="168"/>
      <c r="G122" s="148"/>
      <c r="H122" s="168"/>
      <c r="I122" s="168"/>
      <c r="J122" s="168"/>
      <c r="K122" s="168"/>
      <c r="L122" s="148"/>
      <c r="M122" s="168"/>
      <c r="N122" s="168"/>
      <c r="O122" s="168"/>
      <c r="P122" s="168"/>
      <c r="Q122" s="148"/>
      <c r="R122" s="168"/>
      <c r="S122" s="168"/>
      <c r="T122" s="168"/>
      <c r="U122" s="168"/>
      <c r="V122" s="148"/>
      <c r="W122" s="168"/>
      <c r="X122" s="168"/>
      <c r="Y122" s="168"/>
      <c r="Z122" s="168"/>
      <c r="AA122" s="148"/>
      <c r="AB122" s="168"/>
      <c r="AC122" s="168"/>
      <c r="AD122" s="168"/>
      <c r="AE122" s="168"/>
      <c r="AF122" s="115"/>
      <c r="AG122" s="168"/>
      <c r="AH122" s="168"/>
      <c r="AI122" s="361"/>
      <c r="AJ122" s="148"/>
      <c r="AK122" s="113"/>
      <c r="AL122" s="315"/>
      <c r="AM122" s="322"/>
      <c r="AN122" s="300"/>
      <c r="AO122" s="290"/>
    </row>
    <row r="123" spans="1:41" ht="15.75" x14ac:dyDescent="0.25">
      <c r="A123" s="604" t="s">
        <v>55</v>
      </c>
      <c r="B123" s="574" t="str">
        <f>IF(Entries!B123="","",Entries!B123)</f>
        <v/>
      </c>
      <c r="C123" s="126" t="str">
        <f>IF(SUM(Humorous!M124:M127)=0,"",SUM(Humorous!M124:M127))</f>
        <v/>
      </c>
      <c r="D123" s="126" t="str">
        <f>IF(C123="","",AVERAGE(Humorous!$L124:$L127))</f>
        <v/>
      </c>
      <c r="E123" s="126" t="str">
        <f>IF(C123&lt;&gt;"",IF(COUNT(Humorous!$M124:$M127)=4,-SMALL(Humorous!$M124:$M127,1),0),"")</f>
        <v/>
      </c>
      <c r="F123" s="126" t="str">
        <f>IF(C123="","",-SUM(Humorous!P124:P127))</f>
        <v/>
      </c>
      <c r="G123" s="125" t="str">
        <f>IF(C123="","",SUM(C123,E123,F123))</f>
        <v/>
      </c>
      <c r="H123" s="126" t="str">
        <f>IF(SUM(Dramatic!M124:M127)=0,"",SUM(Dramatic!M124:M127))</f>
        <v/>
      </c>
      <c r="I123" s="126" t="str">
        <f>IF(H123="","",AVERAGE(Humorous!$L124:$L127))</f>
        <v/>
      </c>
      <c r="J123" s="126" t="str">
        <f>IF(H123&lt;&gt;"",IF(COUNT(Dramatic!$M124:$M127)=4,-SMALL(Dramatic!$M124:$M127,1),0),"")</f>
        <v/>
      </c>
      <c r="K123" s="126" t="str">
        <f>IF(H123="","",-SUM(Dramatic!P124:P127))</f>
        <v/>
      </c>
      <c r="L123" s="125" t="str">
        <f>IF(H123="","",SUM(H123,J123,K123))</f>
        <v/>
      </c>
      <c r="M123" s="126" t="str">
        <f>IF(SUM(Classical!M124:M127)=0,"",SUM(Classical!M124:M127))</f>
        <v/>
      </c>
      <c r="N123" s="126" t="str">
        <f>IF(M123="","",AVERAGE(Humorous!$L124:$L127))</f>
        <v/>
      </c>
      <c r="O123" s="126" t="str">
        <f>IF(R123&lt;&gt;"",IF(COUNT(Classical!$M124:$M127)=4,-SMALL(Classical!$M124:$M127,1),0),"")</f>
        <v/>
      </c>
      <c r="P123" s="126" t="str">
        <f>IF(M123="","",-SUM(Classical!P124:P127))</f>
        <v/>
      </c>
      <c r="Q123" s="125" t="str">
        <f>IF(M123="","",SUM(M123,O123,P123))</f>
        <v/>
      </c>
      <c r="R123" s="126" t="str">
        <f>IF(SUM(Contemporary!M124:M127)=0,"",SUM(Contemporary!M124:M127))</f>
        <v/>
      </c>
      <c r="S123" s="126" t="str">
        <f>IF(R123="","",AVERAGE(Humorous!$L124:$L127))</f>
        <v/>
      </c>
      <c r="T123" s="126" t="str">
        <f>IF(R123&lt;&gt;"",IF(COUNT(Contemporary!$M124:$M127)=4,-SMALL(Contemporary!$M124:$M127,1),0),"")</f>
        <v/>
      </c>
      <c r="U123" s="126" t="str">
        <f>IF(R123="","",-SUM(Contemporary!P124:P127))</f>
        <v/>
      </c>
      <c r="V123" s="125" t="str">
        <f>IF(R123="","",SUM(R123,T123,U123))</f>
        <v/>
      </c>
      <c r="W123" s="126" t="str">
        <f>IF(SUM(Pantomime!M124:M127)=0,"",SUM(Pantomime!M124:M127))</f>
        <v/>
      </c>
      <c r="X123" s="126" t="str">
        <f>IF(W123="","",AVERAGE(Humorous!$L124:$L127))</f>
        <v/>
      </c>
      <c r="Y123" s="126" t="str">
        <f>IF(W123&lt;&gt;"",IF(COUNT(Pantomime!$M124:$M127)=4,-SMALL(Pantomime!$M124:$M127,1),0),"")</f>
        <v/>
      </c>
      <c r="Z123" s="126" t="str">
        <f>IF(W123="","",-SUM(Pantomime!P124:P127))</f>
        <v/>
      </c>
      <c r="AA123" s="125" t="str">
        <f>IF(W123="","",SUM(W123,Y123,Z123))</f>
        <v/>
      </c>
      <c r="AB123" s="126" t="str">
        <f>IF(SUM(Musical!M124:M127)=0,"",SUM(Musical!M124:M127))</f>
        <v/>
      </c>
      <c r="AC123" s="126" t="str">
        <f>IF(AB123="","",AVERAGE(Humorous!$L124:$L127))</f>
        <v/>
      </c>
      <c r="AD123" s="126" t="str">
        <f>IF(AB123&lt;&gt;"",IF(COUNT(Musical!$M124:$M127)=4,-SMALL(Musical!$M124:$M127,1),0),"")</f>
        <v/>
      </c>
      <c r="AE123" s="126" t="str">
        <f>IF(AB123="","",-SUM(Musical!P124:P127))</f>
        <v/>
      </c>
      <c r="AF123" s="127" t="str">
        <f>IF(AB123="","",SUM(AB123,AD123,AE123))</f>
        <v/>
      </c>
      <c r="AG123" s="126" t="str">
        <f>IF(SUM('One Act'!M124)=0,"",'One Act'!M124)</f>
        <v/>
      </c>
      <c r="AH123" s="126" t="str">
        <f>'One Act'!L124</f>
        <v/>
      </c>
      <c r="AI123" s="362" t="str">
        <f>IF(AG123="","",-'One Act'!K124*penalty_points_play)</f>
        <v/>
      </c>
      <c r="AJ123" s="125" t="str">
        <f>IF(AG123="","",SUM(AG123,AI123))</f>
        <v/>
      </c>
      <c r="AK123" s="369" t="str">
        <f>IFERROR(AVERAGE(D123,I123,N123,S123,X123,AC123,AH123),"")</f>
        <v/>
      </c>
      <c r="AL123" s="316" t="str">
        <f>IF(SUM(C123,H123,M123,R123,W123,AB123,AG123)=0,"",SUM(C123,F123,H123,K123,M123,P123,R123,U123,W123,Z123,AB123,AE123,AG123,AI123))</f>
        <v/>
      </c>
      <c r="AM123" s="323" t="str">
        <f>IF(SUM(G123,L123,Q123,V123,AA123,AF123,AJ123)=0,"",SUM(G123,L123,Q123,V123,AA123,AF123,AJ123))</f>
        <v/>
      </c>
      <c r="AN123" s="301" t="str">
        <f>IFERROR(_xlfn.RANK.EQ(AM123,$AM$3:$AM$127,0)+COUNTIFS($AM$3:$AM$127,$AM123,$AL$3:$AL$127,"&gt;"&amp;$AL123)+COUNTIFS($AM$3:$AM$127,$AM123,$AL$3:$AL$127,$AL123,$AK$3:$AK$127,"&lt;"&amp;$AK123),"")</f>
        <v/>
      </c>
      <c r="AO123" s="290"/>
    </row>
    <row r="124" spans="1:41" ht="15.75" x14ac:dyDescent="0.25">
      <c r="A124" s="605"/>
      <c r="B124" s="575"/>
      <c r="C124" s="126"/>
      <c r="D124" s="126"/>
      <c r="E124" s="126"/>
      <c r="F124" s="126"/>
      <c r="G124" s="125"/>
      <c r="H124" s="126"/>
      <c r="I124" s="126"/>
      <c r="J124" s="126"/>
      <c r="K124" s="126"/>
      <c r="L124" s="125"/>
      <c r="M124" s="126"/>
      <c r="N124" s="126"/>
      <c r="O124" s="126"/>
      <c r="P124" s="126"/>
      <c r="Q124" s="125"/>
      <c r="R124" s="126"/>
      <c r="S124" s="126"/>
      <c r="T124" s="126"/>
      <c r="U124" s="126"/>
      <c r="V124" s="125"/>
      <c r="W124" s="126"/>
      <c r="X124" s="126"/>
      <c r="Y124" s="126"/>
      <c r="Z124" s="126"/>
      <c r="AA124" s="125"/>
      <c r="AB124" s="126"/>
      <c r="AC124" s="126"/>
      <c r="AD124" s="126"/>
      <c r="AE124" s="126"/>
      <c r="AF124" s="127"/>
      <c r="AG124" s="126"/>
      <c r="AH124" s="126"/>
      <c r="AI124" s="362"/>
      <c r="AJ124" s="125"/>
      <c r="AK124" s="188"/>
      <c r="AL124" s="316"/>
      <c r="AM124" s="323"/>
      <c r="AN124" s="301"/>
      <c r="AO124" s="290"/>
    </row>
    <row r="125" spans="1:41" ht="15.75" x14ac:dyDescent="0.25">
      <c r="A125" s="605"/>
      <c r="B125" s="575"/>
      <c r="C125" s="126"/>
      <c r="D125" s="126"/>
      <c r="E125" s="126"/>
      <c r="F125" s="126"/>
      <c r="G125" s="125"/>
      <c r="H125" s="126"/>
      <c r="I125" s="126"/>
      <c r="J125" s="126"/>
      <c r="K125" s="126"/>
      <c r="L125" s="125"/>
      <c r="M125" s="126"/>
      <c r="N125" s="126"/>
      <c r="O125" s="126"/>
      <c r="P125" s="126"/>
      <c r="Q125" s="125"/>
      <c r="R125" s="126"/>
      <c r="S125" s="126"/>
      <c r="T125" s="126"/>
      <c r="U125" s="126"/>
      <c r="V125" s="125"/>
      <c r="W125" s="126"/>
      <c r="X125" s="126"/>
      <c r="Y125" s="126"/>
      <c r="Z125" s="126"/>
      <c r="AA125" s="125"/>
      <c r="AB125" s="126"/>
      <c r="AC125" s="126"/>
      <c r="AD125" s="126"/>
      <c r="AE125" s="126"/>
      <c r="AF125" s="127"/>
      <c r="AG125" s="126"/>
      <c r="AH125" s="126"/>
      <c r="AI125" s="362"/>
      <c r="AJ125" s="125"/>
      <c r="AK125" s="188"/>
      <c r="AL125" s="316"/>
      <c r="AM125" s="323"/>
      <c r="AN125" s="301"/>
      <c r="AO125" s="290"/>
    </row>
    <row r="126" spans="1:41" ht="15.6" customHeight="1" x14ac:dyDescent="0.25">
      <c r="A126" s="606"/>
      <c r="B126" s="576"/>
      <c r="C126" s="126"/>
      <c r="D126" s="126"/>
      <c r="E126" s="126"/>
      <c r="F126" s="126"/>
      <c r="G126" s="125"/>
      <c r="H126" s="126"/>
      <c r="I126" s="126"/>
      <c r="J126" s="126"/>
      <c r="K126" s="126"/>
      <c r="L126" s="125"/>
      <c r="M126" s="126"/>
      <c r="N126" s="126"/>
      <c r="O126" s="126"/>
      <c r="P126" s="126"/>
      <c r="Q126" s="125"/>
      <c r="R126" s="126"/>
      <c r="S126" s="126"/>
      <c r="T126" s="126"/>
      <c r="U126" s="126"/>
      <c r="V126" s="125"/>
      <c r="W126" s="126"/>
      <c r="X126" s="126"/>
      <c r="Y126" s="126"/>
      <c r="Z126" s="126"/>
      <c r="AA126" s="125"/>
      <c r="AB126" s="126"/>
      <c r="AC126" s="126"/>
      <c r="AD126" s="126"/>
      <c r="AE126" s="126"/>
      <c r="AF126" s="127"/>
      <c r="AG126" s="126"/>
      <c r="AH126" s="126"/>
      <c r="AI126" s="362"/>
      <c r="AJ126" s="125"/>
      <c r="AK126" s="188"/>
      <c r="AL126" s="316"/>
      <c r="AM126" s="323"/>
      <c r="AN126" s="301"/>
      <c r="AO126" s="290"/>
    </row>
    <row r="127" spans="1:41" ht="15.75" x14ac:dyDescent="0.25">
      <c r="A127" s="619" t="s">
        <v>56</v>
      </c>
      <c r="B127" s="577" t="str">
        <f>IF(Entries!B127="","",Entries!B127)</f>
        <v/>
      </c>
      <c r="C127" s="171" t="str">
        <f>IF(SUM(Humorous!M128:M131)=0,"",SUM(Humorous!M128:M131))</f>
        <v/>
      </c>
      <c r="D127" s="171" t="str">
        <f>IF(C127="","",AVERAGE(Humorous!$L128:$L131))</f>
        <v/>
      </c>
      <c r="E127" s="171" t="str">
        <f>IF(C127&lt;&gt;"",IF(COUNT(Humorous!$M128:$M131)=4,-SMALL(Humorous!$M128:$M131,1),0),"")</f>
        <v/>
      </c>
      <c r="F127" s="171" t="str">
        <f>IF(C127="","",-SUM(Humorous!P128:P131))</f>
        <v/>
      </c>
      <c r="G127" s="173" t="str">
        <f>IF(C127="","",SUM(C127,E127,F127))</f>
        <v/>
      </c>
      <c r="H127" s="171" t="str">
        <f>IF(SUM(Dramatic!M128:M131)=0,"",SUM(Dramatic!M128:M131))</f>
        <v/>
      </c>
      <c r="I127" s="171" t="str">
        <f>IF(H127="","",AVERAGE(Humorous!$L128:$L131))</f>
        <v/>
      </c>
      <c r="J127" s="171" t="str">
        <f>IF(H127&lt;&gt;"",IF(COUNT(Dramatic!$M128:$M131)=4,-SMALL(Dramatic!$M128:$M131,1),0),"")</f>
        <v/>
      </c>
      <c r="K127" s="171" t="str">
        <f>IF(H127="","",-SUM(Dramatic!P128:P131))</f>
        <v/>
      </c>
      <c r="L127" s="173" t="str">
        <f>IF(H127="","",SUM(H127,J127,K127))</f>
        <v/>
      </c>
      <c r="M127" s="171" t="str">
        <f>IF(SUM(Classical!M128:M131)=0,"",SUM(Classical!M128:M131))</f>
        <v/>
      </c>
      <c r="N127" s="171" t="str">
        <f>IF(M127="","",AVERAGE(Humorous!$L128:$L131))</f>
        <v/>
      </c>
      <c r="O127" s="171" t="str">
        <f>IF(R127&lt;&gt;"",IF(COUNT(Classical!$M128:$M131)=4,-SMALL(Classical!$M128:$M131,1),0),"")</f>
        <v/>
      </c>
      <c r="P127" s="171" t="str">
        <f>IF(M127="","",-SUM(Classical!P128:P131))</f>
        <v/>
      </c>
      <c r="Q127" s="173" t="str">
        <f>IF(M127="","",SUM(M127,O127,P127))</f>
        <v/>
      </c>
      <c r="R127" s="171" t="str">
        <f>IF(SUM(Contemporary!M128:M131)=0,"",SUM(Contemporary!M128:M131))</f>
        <v/>
      </c>
      <c r="S127" s="171" t="str">
        <f>IF(R127="","",AVERAGE(Humorous!$L128:$L131))</f>
        <v/>
      </c>
      <c r="T127" s="171" t="str">
        <f>IF(R127&lt;&gt;"",IF(COUNT(Contemporary!$M128:$M131)=4,-SMALL(Contemporary!$M128:$M131,1),0),"")</f>
        <v/>
      </c>
      <c r="U127" s="171" t="str">
        <f>IF(R127="","",-SUM(Contemporary!P128:P131))</f>
        <v/>
      </c>
      <c r="V127" s="173" t="str">
        <f>IF(R127="","",SUM(R127,T127,U127))</f>
        <v/>
      </c>
      <c r="W127" s="171" t="str">
        <f>IF(SUM(Pantomime!M128:M131)=0,"",SUM(Pantomime!M128:M131))</f>
        <v/>
      </c>
      <c r="X127" s="171" t="str">
        <f>IF(W127="","",AVERAGE(Humorous!$L128:$L131))</f>
        <v/>
      </c>
      <c r="Y127" s="171" t="str">
        <f>IF(W127&lt;&gt;"",IF(COUNT(Pantomime!$M128:$M131)=4,-SMALL(Pantomime!$M128:$M131,1),0),"")</f>
        <v/>
      </c>
      <c r="Z127" s="171" t="str">
        <f>IF(W127="","",-SUM(Pantomime!P128:P131))</f>
        <v/>
      </c>
      <c r="AA127" s="173" t="str">
        <f>IF(W127="","",SUM(W127,Y127,Z127))</f>
        <v/>
      </c>
      <c r="AB127" s="171" t="str">
        <f>IF(SUM(Musical!M128:M131)=0,"",SUM(Musical!M128:M131))</f>
        <v/>
      </c>
      <c r="AC127" s="171" t="str">
        <f>IF(AB127="","",AVERAGE(Humorous!$L128:$L131))</f>
        <v/>
      </c>
      <c r="AD127" s="171" t="str">
        <f>IF(AB127&lt;&gt;"",IF(COUNT(Musical!$M128:$M131)=4,-SMALL(Musical!$M128:$M131,1),0),"")</f>
        <v/>
      </c>
      <c r="AE127" s="171" t="str">
        <f>IF(AB127="","",-SUM(Musical!P128:P131))</f>
        <v/>
      </c>
      <c r="AF127" s="172" t="str">
        <f>IF(AB127="","",SUM(AB127,AD127,AE127))</f>
        <v/>
      </c>
      <c r="AG127" s="171" t="str">
        <f>IF(SUM('One Act'!M128)=0,"",'One Act'!M128)</f>
        <v/>
      </c>
      <c r="AH127" s="171" t="str">
        <f>'One Act'!L128</f>
        <v/>
      </c>
      <c r="AI127" s="170" t="str">
        <f>IF(AG127="","",-'One Act'!K128*penalty_points_play)</f>
        <v/>
      </c>
      <c r="AJ127" s="173" t="str">
        <f>IF(AG127="","",SUM(AG127,AI127))</f>
        <v/>
      </c>
      <c r="AK127" s="370" t="str">
        <f>IFERROR(AVERAGE(D127,I127,N127,S127,X127,AC127,AH127),"")</f>
        <v/>
      </c>
      <c r="AL127" s="304" t="str">
        <f>IF(SUM(C127,H127,M127,R127,W127,AB127,AG127)=0,"",SUM(C127,F127,H127,K127,M127,P127,R127,U127,W127,Z127,AB127,AE127,AG127,AI127))</f>
        <v/>
      </c>
      <c r="AM127" s="324" t="str">
        <f>IF(SUM(G127,L127,Q127,V127,AA127,AF127,AJ127)=0,"",SUM(G127,L127,Q127,V127,AA127,AF127,AJ127))</f>
        <v/>
      </c>
      <c r="AN127" s="303" t="str">
        <f>IFERROR(_xlfn.RANK.EQ(AM127,$AM$3:$AM$127,0)+COUNTIFS($AM$3:$AM$127,$AM127,$AL$3:$AL$127,"&gt;"&amp;$AL127)+COUNTIFS($AM$3:$AM$127,$AM127,$AL$3:$AL$127,$AL127,$AK$3:$AK$127,"&lt;"&amp;$AK127),"")</f>
        <v/>
      </c>
      <c r="AO127" s="290"/>
    </row>
    <row r="128" spans="1:41" ht="15.75" x14ac:dyDescent="0.25">
      <c r="A128" s="620"/>
      <c r="B128" s="578"/>
      <c r="C128" s="169"/>
      <c r="D128" s="171"/>
      <c r="E128" s="171"/>
      <c r="F128" s="304"/>
      <c r="G128" s="172"/>
      <c r="H128" s="171"/>
      <c r="I128" s="171"/>
      <c r="J128" s="171"/>
      <c r="K128" s="170"/>
      <c r="L128" s="172"/>
      <c r="M128" s="171"/>
      <c r="N128" s="171"/>
      <c r="O128" s="171"/>
      <c r="P128" s="170"/>
      <c r="Q128" s="172"/>
      <c r="R128" s="171"/>
      <c r="S128" s="171"/>
      <c r="T128" s="171"/>
      <c r="U128" s="170"/>
      <c r="V128" s="172"/>
      <c r="W128" s="171"/>
      <c r="X128" s="171"/>
      <c r="Y128" s="171"/>
      <c r="Z128" s="170"/>
      <c r="AA128" s="172"/>
      <c r="AB128" s="171"/>
      <c r="AC128" s="171"/>
      <c r="AD128" s="171"/>
      <c r="AE128" s="170"/>
      <c r="AF128" s="172"/>
      <c r="AG128" s="171"/>
      <c r="AH128" s="171"/>
      <c r="AI128" s="171"/>
      <c r="AJ128" s="173"/>
      <c r="AK128" s="302"/>
      <c r="AL128" s="304"/>
      <c r="AM128" s="324"/>
      <c r="AN128" s="289"/>
      <c r="AO128" s="290"/>
    </row>
    <row r="129" spans="1:41" ht="15.95" customHeight="1" x14ac:dyDescent="0.25">
      <c r="A129" s="620"/>
      <c r="B129" s="578"/>
      <c r="C129" s="169"/>
      <c r="D129" s="171"/>
      <c r="E129" s="171"/>
      <c r="F129" s="304"/>
      <c r="G129" s="172"/>
      <c r="H129" s="171"/>
      <c r="I129" s="171"/>
      <c r="J129" s="171"/>
      <c r="K129" s="170"/>
      <c r="L129" s="172"/>
      <c r="M129" s="171"/>
      <c r="N129" s="171"/>
      <c r="O129" s="171"/>
      <c r="P129" s="170"/>
      <c r="Q129" s="172"/>
      <c r="R129" s="171"/>
      <c r="S129" s="171"/>
      <c r="T129" s="171"/>
      <c r="U129" s="170"/>
      <c r="V129" s="172"/>
      <c r="W129" s="171"/>
      <c r="X129" s="171"/>
      <c r="Y129" s="171"/>
      <c r="Z129" s="170"/>
      <c r="AA129" s="172"/>
      <c r="AB129" s="171"/>
      <c r="AC129" s="171"/>
      <c r="AD129" s="171"/>
      <c r="AE129" s="170"/>
      <c r="AF129" s="172"/>
      <c r="AG129" s="171"/>
      <c r="AH129" s="171"/>
      <c r="AI129" s="171"/>
      <c r="AJ129" s="173"/>
      <c r="AK129" s="302"/>
      <c r="AL129" s="304"/>
      <c r="AM129" s="324"/>
      <c r="AN129" s="289"/>
      <c r="AO129" s="290"/>
    </row>
    <row r="130" spans="1:41" ht="15.95" customHeight="1" x14ac:dyDescent="0.25">
      <c r="A130" s="621"/>
      <c r="B130" s="579"/>
      <c r="C130" s="169"/>
      <c r="D130" s="171"/>
      <c r="E130" s="171"/>
      <c r="F130" s="304"/>
      <c r="G130" s="172"/>
      <c r="H130" s="171"/>
      <c r="I130" s="171"/>
      <c r="J130" s="171"/>
      <c r="K130" s="170"/>
      <c r="L130" s="172"/>
      <c r="M130" s="171"/>
      <c r="N130" s="171"/>
      <c r="O130" s="171"/>
      <c r="P130" s="170"/>
      <c r="Q130" s="172"/>
      <c r="R130" s="171"/>
      <c r="S130" s="171"/>
      <c r="T130" s="171"/>
      <c r="U130" s="170"/>
      <c r="V130" s="172"/>
      <c r="W130" s="171"/>
      <c r="X130" s="171"/>
      <c r="Y130" s="171"/>
      <c r="Z130" s="170"/>
      <c r="AA130" s="172"/>
      <c r="AB130" s="171"/>
      <c r="AC130" s="171"/>
      <c r="AD130" s="171"/>
      <c r="AE130" s="170"/>
      <c r="AF130" s="172"/>
      <c r="AG130" s="171"/>
      <c r="AH130" s="171"/>
      <c r="AI130" s="171"/>
      <c r="AJ130" s="173"/>
      <c r="AK130" s="302"/>
      <c r="AL130" s="304"/>
      <c r="AM130" s="324"/>
      <c r="AN130" s="289"/>
      <c r="AO130" s="290"/>
    </row>
  </sheetData>
  <sheetProtection algorithmName="SHA-512" hashValue="a5Lf2z/s36VGHwencm7Q/hpTg54V59k9iH6BUgbOsMFPgILWg1TXSpujZz7LtWYB05NE1m9Gsej4ckYkV9mA6A==" saltValue="JPeat/DyWyARAt+mX+InUA==" spinCount="100000" sheet="1" objects="1" scenarios="1"/>
  <mergeCells count="71">
    <mergeCell ref="R1:V1"/>
    <mergeCell ref="AG1:AJ1"/>
    <mergeCell ref="A3:A6"/>
    <mergeCell ref="W1:AA1"/>
    <mergeCell ref="AB1:AF1"/>
    <mergeCell ref="C1:G1"/>
    <mergeCell ref="M1:Q1"/>
    <mergeCell ref="B3:B6"/>
    <mergeCell ref="H1:L1"/>
    <mergeCell ref="B59:B62"/>
    <mergeCell ref="A27:A30"/>
    <mergeCell ref="A31:A34"/>
    <mergeCell ref="A19:A22"/>
    <mergeCell ref="A7:A10"/>
    <mergeCell ref="A11:A14"/>
    <mergeCell ref="A15:A18"/>
    <mergeCell ref="A23:A26"/>
    <mergeCell ref="B7:B10"/>
    <mergeCell ref="B11:B14"/>
    <mergeCell ref="B15:B18"/>
    <mergeCell ref="B19:B22"/>
    <mergeCell ref="A55:A58"/>
    <mergeCell ref="B23:B26"/>
    <mergeCell ref="B27:B30"/>
    <mergeCell ref="B31:B34"/>
    <mergeCell ref="B35:B38"/>
    <mergeCell ref="B39:B42"/>
    <mergeCell ref="B43:B46"/>
    <mergeCell ref="B47:B50"/>
    <mergeCell ref="B51:B54"/>
    <mergeCell ref="B55:B58"/>
    <mergeCell ref="A127:A130"/>
    <mergeCell ref="A95:A98"/>
    <mergeCell ref="A99:A102"/>
    <mergeCell ref="A103:A106"/>
    <mergeCell ref="A107:A110"/>
    <mergeCell ref="A111:A114"/>
    <mergeCell ref="A115:A118"/>
    <mergeCell ref="A75:A78"/>
    <mergeCell ref="A119:A122"/>
    <mergeCell ref="A123:A126"/>
    <mergeCell ref="B63:B66"/>
    <mergeCell ref="B67:B70"/>
    <mergeCell ref="B71:B74"/>
    <mergeCell ref="B75:B78"/>
    <mergeCell ref="B79:B82"/>
    <mergeCell ref="A35:A38"/>
    <mergeCell ref="A39:A42"/>
    <mergeCell ref="A91:A94"/>
    <mergeCell ref="A47:A50"/>
    <mergeCell ref="A51:A54"/>
    <mergeCell ref="A79:A82"/>
    <mergeCell ref="A83:A86"/>
    <mergeCell ref="A87:A90"/>
    <mergeCell ref="A43:A46"/>
    <mergeCell ref="A59:A62"/>
    <mergeCell ref="A63:A66"/>
    <mergeCell ref="A67:A70"/>
    <mergeCell ref="A71:A74"/>
    <mergeCell ref="B83:B86"/>
    <mergeCell ref="B87:B90"/>
    <mergeCell ref="B91:B94"/>
    <mergeCell ref="B95:B98"/>
    <mergeCell ref="B99:B102"/>
    <mergeCell ref="B123:B126"/>
    <mergeCell ref="B127:B130"/>
    <mergeCell ref="B103:B106"/>
    <mergeCell ref="B107:B110"/>
    <mergeCell ref="B111:B114"/>
    <mergeCell ref="B115:B118"/>
    <mergeCell ref="B119:B12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742C-F480-47B5-8D5E-E4C42430E43B}">
  <sheetPr>
    <tabColor theme="9"/>
  </sheetPr>
  <dimension ref="A2:AF131"/>
  <sheetViews>
    <sheetView showGridLines="0" showRowColHeaders="0" topLeftCell="A2" zoomScale="140" zoomScaleNormal="140" workbookViewId="0">
      <pane ySplit="2" topLeftCell="A4" activePane="bottomLeft" state="frozen"/>
      <selection activeCell="A2" sqref="A2"/>
      <selection pane="bottomLeft" activeCell="L16" sqref="L16"/>
    </sheetView>
  </sheetViews>
  <sheetFormatPr defaultColWidth="0" defaultRowHeight="15.6" customHeight="1"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16" width="5.125" hidden="1" customWidth="1"/>
    <col min="17" max="17" width="5.125" customWidth="1"/>
    <col min="18" max="18" width="7.625" bestFit="1" customWidth="1"/>
    <col min="19" max="19" width="5.125" bestFit="1" customWidth="1"/>
    <col min="20" max="20" width="5.375" bestFit="1" customWidth="1"/>
    <col min="21" max="21" width="5.125" bestFit="1" customWidth="1"/>
    <col min="22" max="22" width="5.375" bestFit="1" customWidth="1"/>
    <col min="23" max="23" width="5.125" bestFit="1" customWidth="1"/>
    <col min="24" max="24" width="5.375" bestFit="1" customWidth="1"/>
    <col min="25" max="25" width="5.125" bestFit="1" customWidth="1"/>
    <col min="26" max="26" width="5.375" bestFit="1" customWidth="1"/>
    <col min="27" max="27" width="9.125" customWidth="1"/>
    <col min="28" max="28" width="5.125" customWidth="1"/>
    <col min="29" max="29" width="5.375" bestFit="1" customWidth="1"/>
    <col min="30" max="30" width="5.125" customWidth="1"/>
    <col min="31" max="31" width="5.125" hidden="1" customWidth="1"/>
    <col min="32" max="32" width="5.125" customWidth="1"/>
    <col min="33" max="16384" width="8.625" hidden="1"/>
  </cols>
  <sheetData>
    <row r="2" spans="1:32" ht="15.75" x14ac:dyDescent="0.25">
      <c r="A2" s="46"/>
      <c r="B2" s="47"/>
      <c r="C2" s="46"/>
      <c r="D2" s="48"/>
      <c r="E2" s="629" t="s">
        <v>1136</v>
      </c>
      <c r="F2" s="628"/>
      <c r="G2" s="627" t="s">
        <v>1137</v>
      </c>
      <c r="H2" s="628"/>
      <c r="I2" s="627" t="s">
        <v>1138</v>
      </c>
      <c r="J2" s="628"/>
      <c r="K2" s="49" t="s">
        <v>1139</v>
      </c>
      <c r="L2" s="627" t="s">
        <v>1130</v>
      </c>
      <c r="M2" s="628"/>
      <c r="N2" s="50"/>
      <c r="R2" s="627" t="s">
        <v>1140</v>
      </c>
      <c r="S2" s="629"/>
      <c r="T2" s="628"/>
      <c r="U2" s="629" t="s">
        <v>1141</v>
      </c>
      <c r="V2" s="628"/>
      <c r="W2" s="627" t="s">
        <v>1142</v>
      </c>
      <c r="X2" s="628"/>
      <c r="Y2" s="627" t="s">
        <v>1143</v>
      </c>
      <c r="Z2" s="628"/>
      <c r="AA2" s="305" t="s">
        <v>1139</v>
      </c>
      <c r="AB2" s="627" t="s">
        <v>1130</v>
      </c>
      <c r="AC2" s="628"/>
      <c r="AD2" s="50"/>
      <c r="AF2" s="97"/>
    </row>
    <row r="3" spans="1:32" ht="16.350000000000001" customHeight="1" thickBot="1" x14ac:dyDescent="0.3">
      <c r="A3" s="51"/>
      <c r="B3" s="52"/>
      <c r="C3" s="187" t="s">
        <v>62</v>
      </c>
      <c r="D3" s="53" t="s">
        <v>21</v>
      </c>
      <c r="E3" s="60" t="s">
        <v>1131</v>
      </c>
      <c r="F3" s="55" t="s">
        <v>1144</v>
      </c>
      <c r="G3" s="54" t="s">
        <v>1131</v>
      </c>
      <c r="H3" s="55" t="s">
        <v>1144</v>
      </c>
      <c r="I3" s="54" t="s">
        <v>1131</v>
      </c>
      <c r="J3" s="55" t="s">
        <v>1144</v>
      </c>
      <c r="K3" s="56" t="s">
        <v>1145</v>
      </c>
      <c r="L3" s="54" t="s">
        <v>1131</v>
      </c>
      <c r="M3" s="55" t="s">
        <v>1144</v>
      </c>
      <c r="N3" s="57" t="s">
        <v>1135</v>
      </c>
      <c r="O3" s="58"/>
      <c r="P3" s="58"/>
      <c r="Q3" s="58"/>
      <c r="R3" s="59" t="s">
        <v>62</v>
      </c>
      <c r="S3" s="60" t="s">
        <v>1131</v>
      </c>
      <c r="T3" s="55" t="s">
        <v>1144</v>
      </c>
      <c r="U3" s="60" t="s">
        <v>1131</v>
      </c>
      <c r="V3" s="55" t="s">
        <v>1144</v>
      </c>
      <c r="W3" s="54" t="s">
        <v>1131</v>
      </c>
      <c r="X3" s="55" t="s">
        <v>1144</v>
      </c>
      <c r="Y3" s="54" t="s">
        <v>1131</v>
      </c>
      <c r="Z3" s="55" t="s">
        <v>1144</v>
      </c>
      <c r="AA3" s="306" t="s">
        <v>1145</v>
      </c>
      <c r="AB3" s="54" t="s">
        <v>1131</v>
      </c>
      <c r="AC3" s="55" t="s">
        <v>1144</v>
      </c>
      <c r="AD3" s="57" t="s">
        <v>1135</v>
      </c>
      <c r="AE3" s="58"/>
      <c r="AF3" s="97"/>
    </row>
    <row r="4" spans="1:32" ht="15.6" customHeight="1" x14ac:dyDescent="0.25">
      <c r="A4" s="489" t="s">
        <v>25</v>
      </c>
      <c r="B4" s="61" t="str" cm="1">
        <f t="array" aca="1" ref="B4" ca="1">IFERROR(_xlfn.IFS(M4="","",K4&gt;=time_violations,0,OR(N4/COUNT(rank)&lt;=percentage_superior,AF4&lt;&gt;""),1),"")</f>
        <v/>
      </c>
      <c r="C4" s="62" t="s">
        <v>63</v>
      </c>
      <c r="D4" s="62" t="str">
        <f>IF(Entries!E3="","",Entries!E3)</f>
        <v/>
      </c>
      <c r="E4" s="372"/>
      <c r="F4" s="373"/>
      <c r="G4" s="372"/>
      <c r="H4" s="373"/>
      <c r="I4" s="372"/>
      <c r="J4" s="373"/>
      <c r="K4" s="42"/>
      <c r="L4" s="65" t="str">
        <f>IF(SUM($E4,$G4,$I4)=0,"",SUM($E4,$G4,$I4))</f>
        <v/>
      </c>
      <c r="M4" s="64" t="str">
        <f>IF(SUM(F4,H4,J4)&gt;0,SUM(F4,H4,J4),"")</f>
        <v/>
      </c>
      <c r="N4" s="66" t="str">
        <f t="shared" ref="N4:N35" si="0">IFERROR(_xlfn.RANK.EQ($O4, rank,1) + COUNTIFS(rank, $O4,score, "&gt;" &amp;M4),"")</f>
        <v/>
      </c>
      <c r="O4" s="97" t="str" cm="1">
        <f t="array" ref="O4">_xlfn.IFS(SUM($E4,$G4,$I4)=0,"",$K4&gt;=time_violations,"",SUM($E4,$G4,$I4)&gt;0,SUM($E4,$G4,$I4))</f>
        <v/>
      </c>
      <c r="P4" t="str">
        <f t="shared" ref="P4:P35" si="1">IF(K4="","",K4*penalty_points-penalty_points)</f>
        <v/>
      </c>
      <c r="Q4" s="67" t="str">
        <f>IFERROR(SMALL(place,ROWS(R$4:R4)),"empty")</f>
        <v>empty</v>
      </c>
      <c r="R4" s="68" t="str" cm="1">
        <f t="array" aca="1" ref="R4:R12" ca="1">IFERROR(_xlfn.XLOOKUP(Q4:Q12&amp;"-"&amp;COUNTIF(OFFSET(Q4,0,0,_xlfn.SEQUENCE(ROWS(Q4:Q12))),Q4:Q12),place&amp;"-"&amp;COUNTIF(OFFSET(N4,0,0,_xlfn.SEQUENCE(ROWS(place))),place),number),"")</f>
        <v/>
      </c>
      <c r="S4" s="69" t="str">
        <f t="shared" ref="S4:S12" ca="1" si="2">IFERROR(VLOOKUP($R4,data,10,FALSE),"")</f>
        <v/>
      </c>
      <c r="T4" s="70" t="str">
        <f t="shared" ref="T4:T12" ca="1" si="3">IFERROR(VLOOKUP($R4,data,11,FALSE),"")</f>
        <v/>
      </c>
      <c r="U4" s="352"/>
      <c r="V4" s="353"/>
      <c r="W4" s="354"/>
      <c r="X4" s="353"/>
      <c r="Y4" s="354"/>
      <c r="Z4" s="353"/>
      <c r="AA4" s="307"/>
      <c r="AB4" s="68" t="str">
        <f>IF(SUM($U4,$W4,$Y4)=0,"",SUM($U4,$W4,$Y4))</f>
        <v/>
      </c>
      <c r="AC4" s="70" t="str">
        <f>IF(SUM(V4,X4,Z4)&gt;0,SUM(V4,X4,Z4),"")</f>
        <v/>
      </c>
      <c r="AD4" s="70" t="str">
        <f ca="1">IFERROR(_xlfn.RANK.EQ($AE4,$AE$4:$AE$11,1)+COUNTIFS($AE$4:$AE$11,$AE4,$AC$4:$AC$11,"&gt;"&amp;$AC4)+COUNTIFS($AE$4:$AE$11,$AE4,$AC$4:$AC$11,$AC4,$T$4:$T$11,"&gt;"&amp;$T4)+COUNTIFS($AE$4:$AE$11,$AE4,$AC$4:$AC$11,$AC4,$T$4:$T$11,$T4,$S$4:$S$11,"&lt;"&amp;$S4),"")</f>
        <v/>
      </c>
      <c r="AE4" t="str" cm="1">
        <f t="array" ref="AE4">IFERROR(_xlfn.IFS(SUM($U4,$W4,$Y4)=0,"",$AA4=1,"",SUM($U4,$W4,$Y4)&lt;&gt;0,SUM($U4,$W4,$Y4)),"")</f>
        <v/>
      </c>
      <c r="AF4" s="67" t="str">
        <f ca="1">IFERROR(VLOOKUP(C4,$R$4:$AD$11,11,FALSE),"")</f>
        <v/>
      </c>
    </row>
    <row r="5" spans="1:32" ht="15.6" customHeight="1" x14ac:dyDescent="0.25">
      <c r="A5" s="490"/>
      <c r="B5" s="71" t="str" cm="1">
        <f t="array" aca="1" ref="B5" ca="1">IFERROR(_xlfn.IFS(M5="","",K5&gt;=time_violations,0,OR(N5/COUNT(rank)&lt;=percentage_superior,AF5&lt;&gt;""),1),"")</f>
        <v/>
      </c>
      <c r="C5" s="72" t="s">
        <v>72</v>
      </c>
      <c r="D5" s="62" t="str">
        <f>IF(Entries!E4="","",Entries!E4)</f>
        <v/>
      </c>
      <c r="E5" s="374"/>
      <c r="F5" s="375"/>
      <c r="G5" s="374"/>
      <c r="H5" s="375"/>
      <c r="I5" s="374"/>
      <c r="J5" s="375"/>
      <c r="K5" s="29"/>
      <c r="L5" s="65" t="str">
        <f t="shared" ref="L5:L131" si="4">IF(SUM($E5,$G5,$I5)=0,"",SUM($E5,$G5,$I5))</f>
        <v/>
      </c>
      <c r="M5" s="64" t="str">
        <f t="shared" ref="M5:M10" si="5">IF(SUM(F5,H5,J5)&gt;0,SUM(F5,H5,J5),"")</f>
        <v/>
      </c>
      <c r="N5" s="66" t="str">
        <f t="shared" si="0"/>
        <v/>
      </c>
      <c r="O5" s="97" t="str" cm="1">
        <f t="array" ref="O5">_xlfn.IFS(SUM($E5,$G5,$I5)=0,"",$K5&gt;=time_violations,"",SUM($E5,$G5,$I5)&gt;0,SUM($E5,$G5,$I5))</f>
        <v/>
      </c>
      <c r="P5" t="str">
        <f t="shared" si="1"/>
        <v/>
      </c>
      <c r="Q5" s="67" t="str">
        <f>IFERROR(SMALL(place,ROWS(R$4:R5)),"empty")</f>
        <v>empty</v>
      </c>
      <c r="R5" s="75" t="str">
        <f ca="1"/>
        <v/>
      </c>
      <c r="S5" s="69" t="str">
        <f t="shared" ca="1" si="2"/>
        <v/>
      </c>
      <c r="T5" s="70" t="str">
        <f t="shared" ca="1" si="3"/>
        <v/>
      </c>
      <c r="U5" s="355"/>
      <c r="V5" s="356"/>
      <c r="W5" s="357"/>
      <c r="X5" s="356"/>
      <c r="Y5" s="357"/>
      <c r="Z5" s="356"/>
      <c r="AA5" s="308"/>
      <c r="AB5" s="68" t="str">
        <f t="shared" ref="AB5:AB11" si="6">IF(SUM($U5,$W5,$Y5)=0,"",SUM($U5,$W5,$Y5))</f>
        <v/>
      </c>
      <c r="AC5" s="70" t="str">
        <f t="shared" ref="AC5:AC11" si="7">IF(SUM(V5,X5,Z5)&gt;0,SUM(V5,X5,Z5),"")</f>
        <v/>
      </c>
      <c r="AD5" s="70"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67" t="str">
        <f t="shared" ref="AF5:AF68" ca="1" si="9">IFERROR(VLOOKUP(C5,$R$4:$AD$11,11,FALSE),"")</f>
        <v/>
      </c>
    </row>
    <row r="6" spans="1:32" ht="15.6" customHeight="1" x14ac:dyDescent="0.25">
      <c r="A6" s="490"/>
      <c r="B6" s="71" t="str" cm="1">
        <f t="array" aca="1" ref="B6" ca="1">IFERROR(_xlfn.IFS(M6="","",K6&gt;=time_violations,0,OR(N6/COUNT(rank)&lt;=percentage_superior,AF6&lt;&gt;""),1),"")</f>
        <v/>
      </c>
      <c r="C6" s="72" t="s">
        <v>80</v>
      </c>
      <c r="D6" s="62" t="str">
        <f>IF(Entries!E5="","",Entries!E5)</f>
        <v/>
      </c>
      <c r="E6" s="374"/>
      <c r="F6" s="375"/>
      <c r="G6" s="374"/>
      <c r="H6" s="375"/>
      <c r="I6" s="374"/>
      <c r="J6" s="375"/>
      <c r="K6" s="29"/>
      <c r="L6" s="65" t="str">
        <f t="shared" si="4"/>
        <v/>
      </c>
      <c r="M6" s="64" t="str">
        <f t="shared" si="5"/>
        <v/>
      </c>
      <c r="N6" s="66" t="str">
        <f t="shared" si="0"/>
        <v/>
      </c>
      <c r="O6" s="97" t="str" cm="1">
        <f t="array" ref="O6">_xlfn.IFS(SUM($E6,$G6,$I6)=0,"",$K6&gt;=time_violations,"",SUM($E6,$G6,$I6)&gt;0,SUM($E6,$G6,$I6))</f>
        <v/>
      </c>
      <c r="P6" t="str">
        <f t="shared" si="1"/>
        <v/>
      </c>
      <c r="Q6" s="67" t="str">
        <f>IFERROR(SMALL(place,ROWS(R$4:R6)),"empty")</f>
        <v>empty</v>
      </c>
      <c r="R6" s="75" t="str">
        <f ca="1"/>
        <v/>
      </c>
      <c r="S6" s="69" t="str">
        <f t="shared" ca="1" si="2"/>
        <v/>
      </c>
      <c r="T6" s="70" t="str">
        <f t="shared" ca="1" si="3"/>
        <v/>
      </c>
      <c r="U6" s="355"/>
      <c r="V6" s="356"/>
      <c r="W6" s="357"/>
      <c r="X6" s="356"/>
      <c r="Y6" s="357"/>
      <c r="Z6" s="356"/>
      <c r="AA6" s="308"/>
      <c r="AB6" s="68" t="str">
        <f t="shared" si="6"/>
        <v/>
      </c>
      <c r="AC6" s="70" t="str">
        <f t="shared" si="7"/>
        <v/>
      </c>
      <c r="AD6" s="70" t="str">
        <f t="shared" ca="1" si="8"/>
        <v/>
      </c>
      <c r="AE6" t="str" cm="1">
        <f t="array" ref="AE6">IFERROR(_xlfn.IFS(SUM($U6,$W6,$Y6)=0,"",$AA6=1,"",SUM($U6,$W6,$Y6)&lt;&gt;0,SUM($U6,$W6,$Y6)),"")</f>
        <v/>
      </c>
      <c r="AF6" s="67" t="str">
        <f t="shared" ca="1" si="9"/>
        <v/>
      </c>
    </row>
    <row r="7" spans="1:32" ht="15.6" customHeight="1" x14ac:dyDescent="0.25">
      <c r="A7" s="491"/>
      <c r="B7" s="71" t="str" cm="1">
        <f t="array" aca="1" ref="B7" ca="1">IFERROR(_xlfn.IFS(M7="","",K7&gt;=time_violations,0,OR(N7/COUNT(rank)&lt;=percentage_superior,AF7&lt;&gt;""),1),"")</f>
        <v/>
      </c>
      <c r="C7" s="72" t="s">
        <v>88</v>
      </c>
      <c r="D7" s="62" t="str">
        <f>IF(Entries!E6="","",Entries!E6)</f>
        <v/>
      </c>
      <c r="E7" s="374"/>
      <c r="F7" s="375"/>
      <c r="G7" s="374"/>
      <c r="H7" s="375"/>
      <c r="I7" s="374"/>
      <c r="J7" s="375"/>
      <c r="K7" s="29"/>
      <c r="L7" s="65" t="str">
        <f t="shared" si="4"/>
        <v/>
      </c>
      <c r="M7" s="64" t="str">
        <f t="shared" si="5"/>
        <v/>
      </c>
      <c r="N7" s="66" t="str">
        <f t="shared" si="0"/>
        <v/>
      </c>
      <c r="O7" s="97" t="str" cm="1">
        <f t="array" ref="O7">_xlfn.IFS(SUM($E7,$G7,$I7)=0,"",$K7&gt;=time_violations,"",SUM($E7,$G7,$I7)&gt;0,SUM($E7,$G7,$I7))</f>
        <v/>
      </c>
      <c r="P7" t="str">
        <f t="shared" si="1"/>
        <v/>
      </c>
      <c r="Q7" s="67" t="str">
        <f>IFERROR(SMALL(place,ROWS(R$4:R7)),"empty")</f>
        <v>empty</v>
      </c>
      <c r="R7" s="75" t="str">
        <f ca="1"/>
        <v/>
      </c>
      <c r="S7" s="69" t="str">
        <f t="shared" ca="1" si="2"/>
        <v/>
      </c>
      <c r="T7" s="70" t="str">
        <f t="shared" ca="1" si="3"/>
        <v/>
      </c>
      <c r="U7" s="355"/>
      <c r="V7" s="356"/>
      <c r="W7" s="357"/>
      <c r="X7" s="356"/>
      <c r="Y7" s="357"/>
      <c r="Z7" s="356"/>
      <c r="AA7" s="308"/>
      <c r="AB7" s="68" t="str">
        <f t="shared" si="6"/>
        <v/>
      </c>
      <c r="AC7" s="70" t="str">
        <f t="shared" si="7"/>
        <v/>
      </c>
      <c r="AD7" s="70" t="str">
        <f t="shared" ca="1" si="8"/>
        <v/>
      </c>
      <c r="AE7" t="str" cm="1">
        <f t="array" ref="AE7">IFERROR(_xlfn.IFS(SUM($U7,$W7,$Y7)=0,"",$AA7=1,"",SUM($U7,$W7,$Y7)&lt;&gt;0,SUM($U7,$W7,$Y7)),"")</f>
        <v/>
      </c>
      <c r="AF7" s="67" t="str">
        <f t="shared" ca="1" si="9"/>
        <v/>
      </c>
    </row>
    <row r="8" spans="1:32" ht="15.6" customHeight="1" x14ac:dyDescent="0.25">
      <c r="A8" s="498" t="s">
        <v>26</v>
      </c>
      <c r="B8" s="77" t="str" cm="1">
        <f t="array" aca="1" ref="B8" ca="1">IFERROR(_xlfn.IFS(M8="","",K8&gt;=time_violations,0,OR(N8/COUNT(rank)&lt;=percentage_superior,AF8&lt;&gt;""),1),"")</f>
        <v/>
      </c>
      <c r="C8" s="78" t="s">
        <v>96</v>
      </c>
      <c r="D8" s="78" t="str">
        <f>IF(Entries!E7="","",Entries!E7)</f>
        <v/>
      </c>
      <c r="E8" s="376"/>
      <c r="F8" s="377"/>
      <c r="G8" s="376"/>
      <c r="H8" s="377"/>
      <c r="I8" s="376"/>
      <c r="J8" s="377"/>
      <c r="K8" s="30"/>
      <c r="L8" s="82" t="str">
        <f t="shared" si="4"/>
        <v/>
      </c>
      <c r="M8" s="83" t="str">
        <f t="shared" si="5"/>
        <v/>
      </c>
      <c r="N8" s="84" t="str">
        <f t="shared" si="0"/>
        <v/>
      </c>
      <c r="O8" s="97" t="str" cm="1">
        <f t="array" ref="O8">_xlfn.IFS(SUM($E8,$G8,$I8)=0,"",$K8&gt;=time_violations,"",SUM($E8,$G8,$I8)&gt;0,SUM($E8,$G8,$I8))</f>
        <v/>
      </c>
      <c r="P8" t="str">
        <f t="shared" si="1"/>
        <v/>
      </c>
      <c r="Q8" s="67" t="str">
        <f>IFERROR(SMALL(place,ROWS(R$4:R8)),"empty")</f>
        <v>empty</v>
      </c>
      <c r="R8" s="75" t="str">
        <f ca="1"/>
        <v/>
      </c>
      <c r="S8" s="69" t="str">
        <f t="shared" ca="1" si="2"/>
        <v/>
      </c>
      <c r="T8" s="70" t="str">
        <f t="shared" ca="1" si="3"/>
        <v/>
      </c>
      <c r="U8" s="355"/>
      <c r="V8" s="356"/>
      <c r="W8" s="357"/>
      <c r="X8" s="356"/>
      <c r="Y8" s="357"/>
      <c r="Z8" s="356"/>
      <c r="AA8" s="308"/>
      <c r="AB8" s="68" t="str">
        <f t="shared" si="6"/>
        <v/>
      </c>
      <c r="AC8" s="70" t="str">
        <f t="shared" si="7"/>
        <v/>
      </c>
      <c r="AD8" s="70" t="str">
        <f t="shared" ca="1" si="8"/>
        <v/>
      </c>
      <c r="AE8" t="str" cm="1">
        <f t="array" ref="AE8">IFERROR(_xlfn.IFS(SUM($U8,$W8,$Y8)=0,"",$AA8=1,"",SUM($U8,$W8,$Y8)&lt;&gt;0,SUM($U8,$W8,$Y8)),"")</f>
        <v/>
      </c>
      <c r="AF8" s="67" t="str">
        <f t="shared" ca="1" si="9"/>
        <v/>
      </c>
    </row>
    <row r="9" spans="1:32" ht="15.6" customHeight="1" x14ac:dyDescent="0.25">
      <c r="A9" s="499"/>
      <c r="B9" s="77" t="str" cm="1">
        <f t="array" aca="1" ref="B9" ca="1">IFERROR(_xlfn.IFS(M9="","",K9&gt;=time_violations,0,OR(N9/COUNT(rank)&lt;=percentage_superior,AF9&lt;&gt;""),1),"")</f>
        <v/>
      </c>
      <c r="C9" s="78" t="s">
        <v>105</v>
      </c>
      <c r="D9" s="78" t="str">
        <f>IF(Entries!E8="","",Entries!E8)</f>
        <v/>
      </c>
      <c r="E9" s="376"/>
      <c r="F9" s="377"/>
      <c r="G9" s="376"/>
      <c r="H9" s="377"/>
      <c r="I9" s="376"/>
      <c r="J9" s="377"/>
      <c r="K9" s="30"/>
      <c r="L9" s="82" t="str">
        <f t="shared" si="4"/>
        <v/>
      </c>
      <c r="M9" s="83" t="str">
        <f t="shared" si="5"/>
        <v/>
      </c>
      <c r="N9" s="84" t="str">
        <f t="shared" si="0"/>
        <v/>
      </c>
      <c r="O9" s="97" t="str" cm="1">
        <f t="array" ref="O9">_xlfn.IFS(SUM($E9,$G9,$I9)=0,"",$K9&gt;=time_violations,"",SUM($E9,$G9,$I9)&gt;0,SUM($E9,$G9,$I9))</f>
        <v/>
      </c>
      <c r="P9" t="str">
        <f t="shared" si="1"/>
        <v/>
      </c>
      <c r="Q9" s="67" t="str">
        <f>IFERROR(SMALL(place,ROWS(R$4:R9)),"empty")</f>
        <v>empty</v>
      </c>
      <c r="R9" s="75" t="str">
        <f ca="1"/>
        <v/>
      </c>
      <c r="S9" s="69" t="str">
        <f t="shared" ca="1" si="2"/>
        <v/>
      </c>
      <c r="T9" s="70" t="str">
        <f t="shared" ca="1" si="3"/>
        <v/>
      </c>
      <c r="U9" s="355"/>
      <c r="V9" s="356"/>
      <c r="W9" s="357"/>
      <c r="X9" s="356"/>
      <c r="Y9" s="357"/>
      <c r="Z9" s="356"/>
      <c r="AA9" s="308"/>
      <c r="AB9" s="68" t="str">
        <f t="shared" si="6"/>
        <v/>
      </c>
      <c r="AC9" s="70" t="str">
        <f t="shared" si="7"/>
        <v/>
      </c>
      <c r="AD9" s="70" t="str">
        <f t="shared" ca="1" si="8"/>
        <v/>
      </c>
      <c r="AE9" t="str" cm="1">
        <f t="array" ref="AE9">IFERROR(_xlfn.IFS(SUM($U9,$W9,$Y9)=0,"",$AA9=1,"",SUM($U9,$W9,$Y9)&lt;&gt;0,SUM($U9,$W9,$Y9)),"")</f>
        <v/>
      </c>
      <c r="AF9" s="67" t="str">
        <f t="shared" ca="1" si="9"/>
        <v/>
      </c>
    </row>
    <row r="10" spans="1:32" ht="15.6" customHeight="1" x14ac:dyDescent="0.25">
      <c r="A10" s="499"/>
      <c r="B10" s="77" t="str" cm="1">
        <f t="array" aca="1" ref="B10" ca="1">IFERROR(_xlfn.IFS(M10="","",K10&gt;=time_violations,0,OR(N10/COUNT(rank)&lt;=percentage_superior,AF10&lt;&gt;""),1),"")</f>
        <v/>
      </c>
      <c r="C10" s="78" t="s">
        <v>113</v>
      </c>
      <c r="D10" s="78" t="str">
        <f>IF(Entries!E9="","",Entries!E9)</f>
        <v/>
      </c>
      <c r="E10" s="376"/>
      <c r="F10" s="377"/>
      <c r="G10" s="376"/>
      <c r="H10" s="377"/>
      <c r="I10" s="376"/>
      <c r="J10" s="377"/>
      <c r="K10" s="30"/>
      <c r="L10" s="82" t="str">
        <f t="shared" si="4"/>
        <v/>
      </c>
      <c r="M10" s="83" t="str">
        <f t="shared" si="5"/>
        <v/>
      </c>
      <c r="N10" s="84" t="str">
        <f t="shared" si="0"/>
        <v/>
      </c>
      <c r="O10" s="97" t="str" cm="1">
        <f t="array" ref="O10">_xlfn.IFS(SUM($E10,$G10,$I10)=0,"",$K10&gt;=time_violations,"",SUM($E10,$G10,$I10)&gt;0,SUM($E10,$G10,$I10))</f>
        <v/>
      </c>
      <c r="P10" t="str">
        <f t="shared" si="1"/>
        <v/>
      </c>
      <c r="Q10" s="67" t="str">
        <f>IFERROR(SMALL(place,ROWS(R$4:R10)),"empty")</f>
        <v>empty</v>
      </c>
      <c r="R10" s="75" t="str">
        <f ca="1"/>
        <v/>
      </c>
      <c r="S10" s="69" t="str">
        <f t="shared" ca="1" si="2"/>
        <v/>
      </c>
      <c r="T10" s="70" t="str">
        <f t="shared" ca="1" si="3"/>
        <v/>
      </c>
      <c r="U10" s="355"/>
      <c r="V10" s="356"/>
      <c r="W10" s="357"/>
      <c r="X10" s="356"/>
      <c r="Y10" s="357"/>
      <c r="Z10" s="356"/>
      <c r="AA10" s="308"/>
      <c r="AB10" s="68" t="str">
        <f t="shared" si="6"/>
        <v/>
      </c>
      <c r="AC10" s="70" t="str">
        <f t="shared" si="7"/>
        <v/>
      </c>
      <c r="AD10" s="70" t="str">
        <f t="shared" ca="1" si="8"/>
        <v/>
      </c>
      <c r="AE10" t="str" cm="1">
        <f t="array" ref="AE10">IFERROR(_xlfn.IFS(SUM($U10,$W10,$Y10)=0,"",$AA10=1,"",SUM($U10,$W10,$Y10)&lt;&gt;0,SUM($U10,$W10,$Y10)),"")</f>
        <v/>
      </c>
      <c r="AF10" s="67" t="str">
        <f t="shared" ca="1" si="9"/>
        <v/>
      </c>
    </row>
    <row r="11" spans="1:32" ht="15.6" customHeight="1" x14ac:dyDescent="0.25">
      <c r="A11" s="500"/>
      <c r="B11" s="77" t="str" cm="1">
        <f t="array" aca="1" ref="B11" ca="1">IFERROR(_xlfn.IFS(M11="","",K11&gt;=time_violations,0,OR(N11/COUNT(rank)&lt;=percentage_superior,AF11&lt;&gt;""),1),"")</f>
        <v/>
      </c>
      <c r="C11" s="78" t="s">
        <v>121</v>
      </c>
      <c r="D11" s="78" t="str">
        <f>IF(Entries!E10="","",Entries!E10)</f>
        <v/>
      </c>
      <c r="E11" s="376"/>
      <c r="F11" s="377"/>
      <c r="G11" s="376"/>
      <c r="H11" s="377"/>
      <c r="I11" s="376"/>
      <c r="J11" s="377"/>
      <c r="K11" s="30"/>
      <c r="L11" s="82" t="str">
        <f t="shared" si="4"/>
        <v/>
      </c>
      <c r="M11" s="83" t="str">
        <f>IF(SUM(F11,H11,J11)&gt;0,SUM(F11,H11,J11),"")</f>
        <v/>
      </c>
      <c r="N11" s="84" t="str">
        <f t="shared" si="0"/>
        <v/>
      </c>
      <c r="O11" s="97" t="str" cm="1">
        <f t="array" ref="O11">_xlfn.IFS(SUM($E11,$G11,$I11)=0,"",$K11&gt;=time_violations,"",SUM($E11,$G11,$I11)&gt;0,SUM($E11,$G11,$I11))</f>
        <v/>
      </c>
      <c r="P11" t="str">
        <f t="shared" si="1"/>
        <v/>
      </c>
      <c r="Q11" s="67" t="str">
        <f>IFERROR(SMALL(place,ROWS(R$4:R11)),"empty")</f>
        <v>empty</v>
      </c>
      <c r="R11" s="75" t="str">
        <f ca="1"/>
        <v/>
      </c>
      <c r="S11" s="190" t="str">
        <f t="shared" ca="1" si="2"/>
        <v/>
      </c>
      <c r="T11" s="86" t="str">
        <f t="shared" ca="1" si="3"/>
        <v/>
      </c>
      <c r="U11" s="26"/>
      <c r="V11" s="27"/>
      <c r="W11" s="28"/>
      <c r="X11" s="27"/>
      <c r="Y11" s="28"/>
      <c r="Z11" s="27"/>
      <c r="AA11" s="309"/>
      <c r="AB11" s="68" t="str">
        <f t="shared" si="6"/>
        <v/>
      </c>
      <c r="AC11" s="70" t="str">
        <f t="shared" si="7"/>
        <v/>
      </c>
      <c r="AD11" s="70" t="str">
        <f t="shared" ca="1" si="8"/>
        <v/>
      </c>
      <c r="AE11" t="str" cm="1">
        <f t="array" ref="AE11">IFERROR(_xlfn.IFS(SUM($U11,$W11,$Y11)=0,"",$AA11=1,"",SUM($U11,$W11,$Y11)&lt;&gt;0,SUM($U11,$W11,$Y11)),"")</f>
        <v/>
      </c>
      <c r="AF11" s="67" t="str">
        <f t="shared" ca="1" si="9"/>
        <v/>
      </c>
    </row>
    <row r="12" spans="1:32" ht="15.6" customHeight="1" x14ac:dyDescent="0.25">
      <c r="A12" s="507" t="s">
        <v>27</v>
      </c>
      <c r="B12" s="87" t="str" cm="1">
        <f t="array" aca="1" ref="B12" ca="1">IFERROR(_xlfn.IFS(M12="","",K12&gt;=time_violations,0,OR(N12/COUNT(rank)&lt;=percentage_superior,AF12&lt;&gt;""),1),"")</f>
        <v/>
      </c>
      <c r="C12" s="88" t="s">
        <v>129</v>
      </c>
      <c r="D12" s="88" t="str">
        <f>IF(Entries!E11="","",Entries!E11)</f>
        <v/>
      </c>
      <c r="E12" s="378"/>
      <c r="F12" s="379"/>
      <c r="G12" s="378"/>
      <c r="H12" s="379"/>
      <c r="I12" s="378"/>
      <c r="J12" s="379"/>
      <c r="K12" s="31"/>
      <c r="L12" s="92" t="str">
        <f t="shared" si="4"/>
        <v/>
      </c>
      <c r="M12" s="93" t="str">
        <f t="shared" ref="M12:M35" si="10">IF(SUM(F12,H12,J12)&gt;0,SUM(F12,H12,J12),"")</f>
        <v/>
      </c>
      <c r="N12" s="94" t="str">
        <f t="shared" si="0"/>
        <v/>
      </c>
      <c r="O12" s="97" t="str" cm="1">
        <f t="array" ref="O12">_xlfn.IFS(SUM($E12,$G12,$I12)=0,"",$K12&gt;=time_violations,"",SUM($E12,$G12,$I12)&gt;0,SUM($E12,$G12,$I12))</f>
        <v/>
      </c>
      <c r="P12" t="str">
        <f t="shared" si="1"/>
        <v/>
      </c>
      <c r="Q12" s="67" t="str">
        <f>IFERROR(SMALL(place,ROWS(R$4:R12)),"empty")</f>
        <v>empty</v>
      </c>
      <c r="R12" s="95" t="str">
        <f ca="1"/>
        <v/>
      </c>
      <c r="S12" s="96" t="str">
        <f t="shared" ca="1" si="2"/>
        <v/>
      </c>
      <c r="T12" s="96" t="str">
        <f t="shared" ca="1" si="3"/>
        <v/>
      </c>
      <c r="AF12" s="67" t="str">
        <f t="shared" ca="1" si="9"/>
        <v/>
      </c>
    </row>
    <row r="13" spans="1:32" ht="15.6" customHeight="1" x14ac:dyDescent="0.25">
      <c r="A13" s="508"/>
      <c r="B13" s="87" t="str" cm="1">
        <f t="array" aca="1" ref="B13" ca="1">IFERROR(_xlfn.IFS(M13="","",K13&gt;=time_violations,0,OR(N13/COUNT(rank)&lt;=percentage_superior,AF13&lt;&gt;""),1),"")</f>
        <v/>
      </c>
      <c r="C13" s="88" t="s">
        <v>138</v>
      </c>
      <c r="D13" s="88" t="str">
        <f>IF(Entries!E12="","",Entries!E12)</f>
        <v/>
      </c>
      <c r="E13" s="378"/>
      <c r="F13" s="379"/>
      <c r="G13" s="378"/>
      <c r="H13" s="379"/>
      <c r="I13" s="378"/>
      <c r="J13" s="379"/>
      <c r="K13" s="31"/>
      <c r="L13" s="92" t="str">
        <f t="shared" si="4"/>
        <v/>
      </c>
      <c r="M13" s="93" t="str">
        <f t="shared" si="10"/>
        <v/>
      </c>
      <c r="N13" s="94" t="str">
        <f t="shared" si="0"/>
        <v/>
      </c>
      <c r="O13" s="97" t="str" cm="1">
        <f t="array" ref="O13">_xlfn.IFS(SUM($E13,$G13,$I13)=0,"",$K13&gt;=time_violations,"",SUM($E13,$G13,$I13)&gt;0,SUM($E13,$G13,$I13))</f>
        <v/>
      </c>
      <c r="P13" t="str">
        <f t="shared" si="1"/>
        <v/>
      </c>
      <c r="Q13" s="97"/>
      <c r="AF13" s="67" t="str">
        <f t="shared" ca="1" si="9"/>
        <v/>
      </c>
    </row>
    <row r="14" spans="1:32" ht="15.6" customHeight="1" x14ac:dyDescent="0.25">
      <c r="A14" s="508"/>
      <c r="B14" s="87" t="str" cm="1">
        <f t="array" aca="1" ref="B14" ca="1">IFERROR(_xlfn.IFS(M14="","",K14&gt;=time_violations,0,OR(N14/COUNT(rank)&lt;=percentage_superior,AF14&lt;&gt;""),1),"")</f>
        <v/>
      </c>
      <c r="C14" s="88" t="s">
        <v>146</v>
      </c>
      <c r="D14" s="88" t="str">
        <f>IF(Entries!E13="","",Entries!E13)</f>
        <v/>
      </c>
      <c r="E14" s="378"/>
      <c r="F14" s="379"/>
      <c r="G14" s="378"/>
      <c r="H14" s="379"/>
      <c r="I14" s="378"/>
      <c r="J14" s="379"/>
      <c r="K14" s="31"/>
      <c r="L14" s="92" t="str">
        <f t="shared" si="4"/>
        <v/>
      </c>
      <c r="M14" s="93" t="str">
        <f t="shared" si="10"/>
        <v/>
      </c>
      <c r="N14" s="94" t="str">
        <f t="shared" si="0"/>
        <v/>
      </c>
      <c r="O14" s="97" t="str" cm="1">
        <f t="array" ref="O14">_xlfn.IFS(SUM($E14,$G14,$I14)=0,"",$K14&gt;=time_violations,"",SUM($E14,$G14,$I14)&gt;0,SUM($E14,$G14,$I14))</f>
        <v/>
      </c>
      <c r="P14" t="str">
        <f t="shared" si="1"/>
        <v/>
      </c>
      <c r="Q14" s="97"/>
      <c r="S14" s="630" t="s">
        <v>1120</v>
      </c>
      <c r="T14" s="630"/>
      <c r="U14" s="630"/>
      <c r="V14" s="630"/>
      <c r="W14" s="630"/>
      <c r="X14" s="630"/>
      <c r="Y14" s="630"/>
      <c r="Z14" s="630"/>
      <c r="AA14" s="630"/>
      <c r="AB14" s="630"/>
      <c r="AC14" s="630"/>
      <c r="AF14" s="67" t="str">
        <f t="shared" ca="1" si="9"/>
        <v/>
      </c>
    </row>
    <row r="15" spans="1:32" ht="15.6" customHeight="1" x14ac:dyDescent="0.25">
      <c r="A15" s="509"/>
      <c r="B15" s="87" t="str" cm="1">
        <f t="array" aca="1" ref="B15" ca="1">IFERROR(_xlfn.IFS(M15="","",K15&gt;=time_violations,0,OR(N15/COUNT(rank)&lt;=percentage_superior,AF15&lt;&gt;""),1),"")</f>
        <v/>
      </c>
      <c r="C15" s="88" t="s">
        <v>154</v>
      </c>
      <c r="D15" s="88" t="str">
        <f>IF(Entries!E14="","",Entries!E14)</f>
        <v/>
      </c>
      <c r="E15" s="378"/>
      <c r="F15" s="379"/>
      <c r="G15" s="378"/>
      <c r="H15" s="379"/>
      <c r="I15" s="378"/>
      <c r="J15" s="379"/>
      <c r="K15" s="31"/>
      <c r="L15" s="92" t="str">
        <f t="shared" si="4"/>
        <v/>
      </c>
      <c r="M15" s="93" t="str">
        <f t="shared" si="10"/>
        <v/>
      </c>
      <c r="N15" s="93" t="str">
        <f t="shared" si="0"/>
        <v/>
      </c>
      <c r="O15" s="97" t="str" cm="1">
        <f t="array" ref="O15">_xlfn.IFS(SUM($E15,$G15,$I15)=0,"",$K15&gt;=time_violations,"",SUM($E15,$G15,$I15)&gt;0,SUM($E15,$G15,$I15))</f>
        <v/>
      </c>
      <c r="P15" t="str">
        <f t="shared" si="1"/>
        <v/>
      </c>
      <c r="Q15" s="97"/>
      <c r="S15" s="630"/>
      <c r="T15" s="630"/>
      <c r="U15" s="630"/>
      <c r="V15" s="630"/>
      <c r="W15" s="630"/>
      <c r="X15" s="630"/>
      <c r="Y15" s="630"/>
      <c r="Z15" s="630"/>
      <c r="AA15" s="630"/>
      <c r="AB15" s="630"/>
      <c r="AC15" s="630"/>
      <c r="AF15" s="67" t="str">
        <f t="shared" ca="1" si="9"/>
        <v/>
      </c>
    </row>
    <row r="16" spans="1:32" ht="15.6" customHeight="1" x14ac:dyDescent="0.25">
      <c r="A16" s="516" t="s">
        <v>28</v>
      </c>
      <c r="B16" s="98" t="str" cm="1">
        <f t="array" aca="1" ref="B16" ca="1">IFERROR(_xlfn.IFS(M16="","",K16&gt;=time_violations,0,OR(N16/COUNT(rank)&lt;=percentage_superior,AF16&lt;&gt;""),1),"")</f>
        <v/>
      </c>
      <c r="C16" s="99" t="s">
        <v>162</v>
      </c>
      <c r="D16" s="99" t="str">
        <f>IF(Entries!E15="","",Entries!E15)</f>
        <v/>
      </c>
      <c r="E16" s="380"/>
      <c r="F16" s="381"/>
      <c r="G16" s="380"/>
      <c r="H16" s="381"/>
      <c r="I16" s="380"/>
      <c r="J16" s="381"/>
      <c r="K16" s="32"/>
      <c r="L16" s="103" t="str">
        <f t="shared" si="4"/>
        <v/>
      </c>
      <c r="M16" s="104" t="str">
        <f t="shared" si="10"/>
        <v/>
      </c>
      <c r="N16" s="104" t="str">
        <f t="shared" si="0"/>
        <v/>
      </c>
      <c r="O16" s="97" t="str" cm="1">
        <f t="array" ref="O16">_xlfn.IFS(SUM($E16,$G16,$I16)=0,"",$K16&gt;=time_violations,"",SUM($E16,$G16,$I16)&gt;0,SUM($E16,$G16,$I16))</f>
        <v/>
      </c>
      <c r="P16" t="str">
        <f t="shared" si="1"/>
        <v/>
      </c>
      <c r="Q16" s="97"/>
      <c r="S16" s="630"/>
      <c r="T16" s="630"/>
      <c r="U16" s="630"/>
      <c r="V16" s="630"/>
      <c r="W16" s="630"/>
      <c r="X16" s="630"/>
      <c r="Y16" s="630"/>
      <c r="Z16" s="630"/>
      <c r="AA16" s="630"/>
      <c r="AB16" s="630"/>
      <c r="AC16" s="630"/>
      <c r="AF16" s="67" t="str">
        <f t="shared" ca="1" si="9"/>
        <v/>
      </c>
    </row>
    <row r="17" spans="1:32" ht="15.6" customHeight="1" x14ac:dyDescent="0.25">
      <c r="A17" s="517"/>
      <c r="B17" s="98" t="str" cm="1">
        <f t="array" aca="1" ref="B17" ca="1">IFERROR(_xlfn.IFS(M17="","",K17&gt;=time_violations,0,OR(N17/COUNT(rank)&lt;=percentage_superior,AF17&lt;&gt;""),1),"")</f>
        <v/>
      </c>
      <c r="C17" s="99" t="s">
        <v>171</v>
      </c>
      <c r="D17" s="99" t="str">
        <f>IF(Entries!E16="","",Entries!E16)</f>
        <v/>
      </c>
      <c r="E17" s="380"/>
      <c r="F17" s="381"/>
      <c r="G17" s="380"/>
      <c r="H17" s="381"/>
      <c r="I17" s="380"/>
      <c r="J17" s="381"/>
      <c r="K17" s="32"/>
      <c r="L17" s="103" t="str">
        <f t="shared" si="4"/>
        <v/>
      </c>
      <c r="M17" s="104" t="str">
        <f t="shared" si="10"/>
        <v/>
      </c>
      <c r="N17" s="104" t="str">
        <f t="shared" si="0"/>
        <v/>
      </c>
      <c r="O17" s="97" t="str" cm="1">
        <f t="array" ref="O17">_xlfn.IFS(SUM($E17,$G17,$I17)=0,"",$K17&gt;=time_violations,"",SUM($E17,$G17,$I17)&gt;0,SUM($E17,$G17,$I17))</f>
        <v/>
      </c>
      <c r="P17" t="str">
        <f t="shared" si="1"/>
        <v/>
      </c>
      <c r="Q17" s="97"/>
      <c r="S17" s="630"/>
      <c r="T17" s="630"/>
      <c r="U17" s="630"/>
      <c r="V17" s="630"/>
      <c r="W17" s="630"/>
      <c r="X17" s="630"/>
      <c r="Y17" s="630"/>
      <c r="Z17" s="630"/>
      <c r="AA17" s="630"/>
      <c r="AB17" s="630"/>
      <c r="AC17" s="630"/>
      <c r="AF17" s="67" t="str">
        <f t="shared" ca="1" si="9"/>
        <v/>
      </c>
    </row>
    <row r="18" spans="1:32" ht="15.6" customHeight="1" x14ac:dyDescent="0.25">
      <c r="A18" s="517"/>
      <c r="B18" s="98" t="str" cm="1">
        <f t="array" aca="1" ref="B18" ca="1">IFERROR(_xlfn.IFS(M18="","",K18&gt;=time_violations,0,OR(N18/COUNT(rank)&lt;=percentage_superior,AF18&lt;&gt;""),1),"")</f>
        <v/>
      </c>
      <c r="C18" s="99" t="s">
        <v>179</v>
      </c>
      <c r="D18" s="99" t="str">
        <f>IF(Entries!E17="","",Entries!E17)</f>
        <v/>
      </c>
      <c r="E18" s="380"/>
      <c r="F18" s="381"/>
      <c r="G18" s="380"/>
      <c r="H18" s="381"/>
      <c r="I18" s="380"/>
      <c r="J18" s="381"/>
      <c r="K18" s="32"/>
      <c r="L18" s="103" t="str">
        <f t="shared" si="4"/>
        <v/>
      </c>
      <c r="M18" s="104" t="str">
        <f t="shared" si="10"/>
        <v/>
      </c>
      <c r="N18" s="104" t="str">
        <f t="shared" si="0"/>
        <v/>
      </c>
      <c r="O18" s="97" t="str" cm="1">
        <f t="array" ref="O18">_xlfn.IFS(SUM($E18,$G18,$I18)=0,"",$K18&gt;=time_violations,"",SUM($E18,$G18,$I18)&gt;0,SUM($E18,$G18,$I18))</f>
        <v/>
      </c>
      <c r="P18" t="str">
        <f t="shared" si="1"/>
        <v/>
      </c>
      <c r="Q18" s="97"/>
      <c r="S18" s="630"/>
      <c r="T18" s="630"/>
      <c r="U18" s="630"/>
      <c r="V18" s="630"/>
      <c r="W18" s="630"/>
      <c r="X18" s="630"/>
      <c r="Y18" s="630"/>
      <c r="Z18" s="630"/>
      <c r="AA18" s="630"/>
      <c r="AB18" s="630"/>
      <c r="AC18" s="630"/>
      <c r="AF18" s="67" t="str">
        <f t="shared" ca="1" si="9"/>
        <v/>
      </c>
    </row>
    <row r="19" spans="1:32" ht="15.6" customHeight="1" x14ac:dyDescent="0.25">
      <c r="A19" s="518"/>
      <c r="B19" s="98" t="str" cm="1">
        <f t="array" aca="1" ref="B19" ca="1">IFERROR(_xlfn.IFS(M19="","",K19&gt;=time_violations,0,OR(N19/COUNT(rank)&lt;=percentage_superior,AF19&lt;&gt;""),1),"")</f>
        <v/>
      </c>
      <c r="C19" s="99" t="s">
        <v>187</v>
      </c>
      <c r="D19" s="99" t="str">
        <f>IF(Entries!E18="","",Entries!E18)</f>
        <v/>
      </c>
      <c r="E19" s="380"/>
      <c r="F19" s="381"/>
      <c r="G19" s="380"/>
      <c r="H19" s="381"/>
      <c r="I19" s="380"/>
      <c r="J19" s="381"/>
      <c r="K19" s="32"/>
      <c r="L19" s="103" t="str">
        <f t="shared" si="4"/>
        <v/>
      </c>
      <c r="M19" s="104" t="str">
        <f t="shared" si="10"/>
        <v/>
      </c>
      <c r="N19" s="104" t="str">
        <f t="shared" si="0"/>
        <v/>
      </c>
      <c r="O19" s="97" t="str" cm="1">
        <f t="array" ref="O19">_xlfn.IFS(SUM($E19,$G19,$I19)=0,"",$K19&gt;=time_violations,"",SUM($E19,$G19,$I19)&gt;0,SUM($E19,$G19,$I19))</f>
        <v/>
      </c>
      <c r="P19" t="str">
        <f t="shared" si="1"/>
        <v/>
      </c>
      <c r="Q19" s="97"/>
      <c r="AF19" s="67" t="str">
        <f t="shared" ca="1" si="9"/>
        <v/>
      </c>
    </row>
    <row r="20" spans="1:32" ht="15.6" customHeight="1" x14ac:dyDescent="0.25">
      <c r="A20" s="525" t="s">
        <v>29</v>
      </c>
      <c r="B20" s="105" t="str" cm="1">
        <f t="array" aca="1" ref="B20" ca="1">IFERROR(_xlfn.IFS(M20="","",K20&gt;=time_violations,0,OR(N20/COUNT(rank)&lt;=percentage_superior,AF20&lt;&gt;""),1),"")</f>
        <v/>
      </c>
      <c r="C20" s="106" t="s">
        <v>195</v>
      </c>
      <c r="D20" s="106" t="str">
        <f>IF(Entries!E19="","",Entries!E19)</f>
        <v/>
      </c>
      <c r="E20" s="382"/>
      <c r="F20" s="383"/>
      <c r="G20" s="382"/>
      <c r="H20" s="383"/>
      <c r="I20" s="382"/>
      <c r="J20" s="383"/>
      <c r="K20" s="33"/>
      <c r="L20" s="110" t="str">
        <f t="shared" si="4"/>
        <v/>
      </c>
      <c r="M20" s="111" t="str">
        <f t="shared" si="10"/>
        <v/>
      </c>
      <c r="N20" s="111" t="str">
        <f t="shared" si="0"/>
        <v/>
      </c>
      <c r="O20" s="97" t="str" cm="1">
        <f t="array" ref="O20">_xlfn.IFS(SUM($E20,$G20,$I20)=0,"",$K20&gt;=time_violations,"",SUM($E20,$G20,$I20)&gt;0,SUM($E20,$G20,$I20))</f>
        <v/>
      </c>
      <c r="P20" t="str">
        <f t="shared" si="1"/>
        <v/>
      </c>
      <c r="Q20" s="97"/>
      <c r="AF20" s="67" t="str">
        <f t="shared" ca="1" si="9"/>
        <v/>
      </c>
    </row>
    <row r="21" spans="1:32" ht="15.6" customHeight="1" x14ac:dyDescent="0.25">
      <c r="A21" s="526"/>
      <c r="B21" s="105" t="str" cm="1">
        <f t="array" aca="1" ref="B21" ca="1">IFERROR(_xlfn.IFS(M21="","",K21&gt;=time_violations,0,OR(N21/COUNT(rank)&lt;=percentage_superior,AF21&lt;&gt;""),1),"")</f>
        <v/>
      </c>
      <c r="C21" s="106" t="s">
        <v>204</v>
      </c>
      <c r="D21" s="106" t="str">
        <f>IF(Entries!E20="","",Entries!E20)</f>
        <v/>
      </c>
      <c r="E21" s="382"/>
      <c r="F21" s="383"/>
      <c r="G21" s="382"/>
      <c r="H21" s="383"/>
      <c r="I21" s="382"/>
      <c r="J21" s="383"/>
      <c r="K21" s="33"/>
      <c r="L21" s="110" t="str">
        <f t="shared" si="4"/>
        <v/>
      </c>
      <c r="M21" s="111" t="str">
        <f t="shared" si="10"/>
        <v/>
      </c>
      <c r="N21" s="111" t="str">
        <f t="shared" si="0"/>
        <v/>
      </c>
      <c r="O21" s="97" t="str" cm="1">
        <f t="array" ref="O21">_xlfn.IFS(SUM($E21,$G21,$I21)=0,"",$K21&gt;=time_violations,"",SUM($E21,$G21,$I21)&gt;0,SUM($E21,$G21,$I21))</f>
        <v/>
      </c>
      <c r="P21" t="str">
        <f t="shared" si="1"/>
        <v/>
      </c>
      <c r="Q21" s="97"/>
      <c r="AF21" s="67" t="str">
        <f t="shared" ca="1" si="9"/>
        <v/>
      </c>
    </row>
    <row r="22" spans="1:32" ht="15.6" customHeight="1" x14ac:dyDescent="0.25">
      <c r="A22" s="526"/>
      <c r="B22" s="105" t="str" cm="1">
        <f t="array" aca="1" ref="B22" ca="1">IFERROR(_xlfn.IFS(M22="","",K22&gt;=time_violations,0,OR(N22/COUNT(rank)&lt;=percentage_superior,AF22&lt;&gt;""),1),"")</f>
        <v/>
      </c>
      <c r="C22" s="106" t="s">
        <v>212</v>
      </c>
      <c r="D22" s="106" t="str">
        <f>IF(Entries!E21="","",Entries!E21)</f>
        <v/>
      </c>
      <c r="E22" s="382"/>
      <c r="F22" s="383"/>
      <c r="G22" s="382"/>
      <c r="H22" s="383"/>
      <c r="I22" s="382"/>
      <c r="J22" s="383"/>
      <c r="K22" s="33"/>
      <c r="L22" s="110" t="str">
        <f t="shared" si="4"/>
        <v/>
      </c>
      <c r="M22" s="111" t="str">
        <f t="shared" si="10"/>
        <v/>
      </c>
      <c r="N22" s="111" t="str">
        <f t="shared" si="0"/>
        <v/>
      </c>
      <c r="O22" s="97" t="str" cm="1">
        <f t="array" ref="O22">_xlfn.IFS(SUM($E22,$G22,$I22)=0,"",$K22&gt;=time_violations,"",SUM($E22,$G22,$I22)&gt;0,SUM($E22,$G22,$I22))</f>
        <v/>
      </c>
      <c r="P22" t="str">
        <f t="shared" si="1"/>
        <v/>
      </c>
      <c r="Q22" s="97"/>
      <c r="AF22" s="67" t="str">
        <f t="shared" ca="1" si="9"/>
        <v/>
      </c>
    </row>
    <row r="23" spans="1:32" ht="15.6" customHeight="1" x14ac:dyDescent="0.25">
      <c r="A23" s="527"/>
      <c r="B23" s="105" t="str" cm="1">
        <f t="array" aca="1" ref="B23" ca="1">IFERROR(_xlfn.IFS(M23="","",K23&gt;=time_violations,0,OR(N23/COUNT(rank)&lt;=percentage_superior,AF23&lt;&gt;""),1),"")</f>
        <v/>
      </c>
      <c r="C23" s="106" t="s">
        <v>220</v>
      </c>
      <c r="D23" s="106" t="str">
        <f>IF(Entries!E22="","",Entries!E22)</f>
        <v/>
      </c>
      <c r="E23" s="382"/>
      <c r="F23" s="383"/>
      <c r="G23" s="382"/>
      <c r="H23" s="383"/>
      <c r="I23" s="382"/>
      <c r="J23" s="383"/>
      <c r="K23" s="33"/>
      <c r="L23" s="110" t="str">
        <f t="shared" si="4"/>
        <v/>
      </c>
      <c r="M23" s="111" t="str">
        <f t="shared" si="10"/>
        <v/>
      </c>
      <c r="N23" s="111" t="str">
        <f t="shared" si="0"/>
        <v/>
      </c>
      <c r="O23" s="97" t="str" cm="1">
        <f t="array" ref="O23">_xlfn.IFS(SUM($E23,$G23,$I23)=0,"",$K23&gt;=time_violations,"",SUM($E23,$G23,$I23)&gt;0,SUM($E23,$G23,$I23))</f>
        <v/>
      </c>
      <c r="P23" t="str">
        <f t="shared" si="1"/>
        <v/>
      </c>
      <c r="Q23" s="97"/>
      <c r="AF23" s="67" t="str">
        <f t="shared" ca="1" si="9"/>
        <v/>
      </c>
    </row>
    <row r="24" spans="1:32" ht="15.6" customHeight="1" x14ac:dyDescent="0.25">
      <c r="A24" s="534" t="s">
        <v>30</v>
      </c>
      <c r="B24" s="112" t="str" cm="1">
        <f t="array" aca="1" ref="B24" ca="1">IFERROR(_xlfn.IFS(M24="","",K24&gt;=time_violations,0,OR(N24/COUNT(rank)&lt;=percentage_superior,AF24&lt;&gt;""),1),"")</f>
        <v/>
      </c>
      <c r="C24" s="113" t="s">
        <v>228</v>
      </c>
      <c r="D24" s="113" t="str">
        <f>IF(Entries!E23="","",Entries!E23)</f>
        <v/>
      </c>
      <c r="E24" s="384"/>
      <c r="F24" s="385"/>
      <c r="G24" s="384"/>
      <c r="H24" s="385"/>
      <c r="I24" s="384"/>
      <c r="J24" s="385"/>
      <c r="K24" s="34"/>
      <c r="L24" s="117" t="str">
        <f t="shared" si="4"/>
        <v/>
      </c>
      <c r="M24" s="118" t="str">
        <f t="shared" si="10"/>
        <v/>
      </c>
      <c r="N24" s="118" t="str">
        <f t="shared" si="0"/>
        <v/>
      </c>
      <c r="O24" s="97" t="str" cm="1">
        <f t="array" ref="O24">_xlfn.IFS(SUM($E24,$G24,$I24)=0,"",$K24&gt;=time_violations,"",SUM($E24,$G24,$I24)&gt;0,SUM($E24,$G24,$I24))</f>
        <v/>
      </c>
      <c r="P24" t="str">
        <f t="shared" si="1"/>
        <v/>
      </c>
      <c r="Q24" s="97"/>
      <c r="AF24" s="67" t="str">
        <f t="shared" ca="1" si="9"/>
        <v/>
      </c>
    </row>
    <row r="25" spans="1:32" ht="15.6" customHeight="1" x14ac:dyDescent="0.25">
      <c r="A25" s="535"/>
      <c r="B25" s="112" t="str" cm="1">
        <f t="array" aca="1" ref="B25" ca="1">IFERROR(_xlfn.IFS(M25="","",K25&gt;=time_violations,0,OR(N25/COUNT(rank)&lt;=percentage_superior,AF25&lt;&gt;""),1),"")</f>
        <v/>
      </c>
      <c r="C25" s="113" t="s">
        <v>237</v>
      </c>
      <c r="D25" s="113" t="str">
        <f>IF(Entries!E24="","",Entries!E24)</f>
        <v/>
      </c>
      <c r="E25" s="384"/>
      <c r="F25" s="385"/>
      <c r="G25" s="384"/>
      <c r="H25" s="385"/>
      <c r="I25" s="384"/>
      <c r="J25" s="385"/>
      <c r="K25" s="34"/>
      <c r="L25" s="117" t="str">
        <f t="shared" si="4"/>
        <v/>
      </c>
      <c r="M25" s="118" t="str">
        <f t="shared" si="10"/>
        <v/>
      </c>
      <c r="N25" s="118" t="str">
        <f t="shared" si="0"/>
        <v/>
      </c>
      <c r="O25" s="97" t="str" cm="1">
        <f t="array" ref="O25">_xlfn.IFS(SUM($E25,$G25,$I25)=0,"",$K25&gt;=time_violations,"",SUM($E25,$G25,$I25)&gt;0,SUM($E25,$G25,$I25))</f>
        <v/>
      </c>
      <c r="P25" t="str">
        <f t="shared" si="1"/>
        <v/>
      </c>
      <c r="Q25" s="97"/>
      <c r="AF25" s="67" t="str">
        <f t="shared" ca="1" si="9"/>
        <v/>
      </c>
    </row>
    <row r="26" spans="1:32" ht="15.6" customHeight="1" x14ac:dyDescent="0.25">
      <c r="A26" s="535"/>
      <c r="B26" s="112" t="str" cm="1">
        <f t="array" aca="1" ref="B26" ca="1">IFERROR(_xlfn.IFS(M26="","",K26&gt;=time_violations,0,OR(N26/COUNT(rank)&lt;=percentage_superior,AF26&lt;&gt;""),1),"")</f>
        <v/>
      </c>
      <c r="C26" s="113" t="s">
        <v>245</v>
      </c>
      <c r="D26" s="113" t="str">
        <f>IF(Entries!E25="","",Entries!E25)</f>
        <v/>
      </c>
      <c r="E26" s="384"/>
      <c r="F26" s="385"/>
      <c r="G26" s="384"/>
      <c r="H26" s="385"/>
      <c r="I26" s="384"/>
      <c r="J26" s="385"/>
      <c r="K26" s="34"/>
      <c r="L26" s="117" t="str">
        <f t="shared" si="4"/>
        <v/>
      </c>
      <c r="M26" s="118" t="str">
        <f t="shared" si="10"/>
        <v/>
      </c>
      <c r="N26" s="118" t="str">
        <f t="shared" si="0"/>
        <v/>
      </c>
      <c r="O26" s="97" t="str" cm="1">
        <f t="array" ref="O26">_xlfn.IFS(SUM($E26,$G26,$I26)=0,"",$K26&gt;=time_violations,"",SUM($E26,$G26,$I26)&gt;0,SUM($E26,$G26,$I26))</f>
        <v/>
      </c>
      <c r="P26" t="str">
        <f t="shared" si="1"/>
        <v/>
      </c>
      <c r="Q26" s="97"/>
      <c r="AF26" s="67" t="str">
        <f t="shared" ca="1" si="9"/>
        <v/>
      </c>
    </row>
    <row r="27" spans="1:32" ht="15.6" customHeight="1" x14ac:dyDescent="0.25">
      <c r="A27" s="536"/>
      <c r="B27" s="119" t="str" cm="1">
        <f t="array" aca="1" ref="B27" ca="1">IFERROR(_xlfn.IFS(M27="","",K27&gt;=time_violations,0,OR(N27/COUNT(rank)&lt;=percentage_superior,AF27&lt;&gt;""),1),"")</f>
        <v/>
      </c>
      <c r="C27" s="120" t="s">
        <v>253</v>
      </c>
      <c r="D27" s="148" t="str">
        <f>IF(Entries!E26="","",Entries!E26)</f>
        <v/>
      </c>
      <c r="E27" s="386"/>
      <c r="F27" s="387"/>
      <c r="G27" s="386"/>
      <c r="H27" s="387"/>
      <c r="I27" s="386"/>
      <c r="J27" s="387"/>
      <c r="K27" s="189"/>
      <c r="L27" s="117" t="str">
        <f t="shared" si="4"/>
        <v/>
      </c>
      <c r="M27" s="118" t="str">
        <f t="shared" si="10"/>
        <v/>
      </c>
      <c r="N27" s="118" t="str">
        <f t="shared" si="0"/>
        <v/>
      </c>
      <c r="O27" s="97" t="str" cm="1">
        <f t="array" ref="O27">_xlfn.IFS(SUM($E27,$G27,$I27)=0,"",$K27&gt;=time_violations,"",SUM($E27,$G27,$I27)&gt;0,SUM($E27,$G27,$I27))</f>
        <v/>
      </c>
      <c r="P27" t="str">
        <f t="shared" si="1"/>
        <v/>
      </c>
      <c r="Q27" s="97"/>
      <c r="AF27" s="67" t="str">
        <f t="shared" ca="1" si="9"/>
        <v/>
      </c>
    </row>
    <row r="28" spans="1:32" ht="15.6" customHeight="1" x14ac:dyDescent="0.25">
      <c r="A28" s="631" t="s">
        <v>31</v>
      </c>
      <c r="B28" s="150" t="str" cm="1">
        <f t="array" aca="1" ref="B28" ca="1">IFERROR(_xlfn.IFS(M28="","",K28&gt;=time_violations,0,OR(N28/COUNT(rank)&lt;=percentage_superior,AF28&lt;&gt;""),1),"")</f>
        <v/>
      </c>
      <c r="C28" s="188" t="s">
        <v>261</v>
      </c>
      <c r="D28" s="125" t="str">
        <f>IF(Entries!E27="","",Entries!E27)</f>
        <v/>
      </c>
      <c r="E28" s="388"/>
      <c r="F28" s="389"/>
      <c r="G28" s="388"/>
      <c r="H28" s="389"/>
      <c r="I28" s="388"/>
      <c r="J28" s="389"/>
      <c r="K28" s="36"/>
      <c r="L28" s="129" t="str">
        <f t="shared" si="4"/>
        <v/>
      </c>
      <c r="M28" s="130" t="str">
        <f t="shared" si="10"/>
        <v/>
      </c>
      <c r="N28" s="130" t="str">
        <f t="shared" si="0"/>
        <v/>
      </c>
      <c r="O28" s="97" t="str" cm="1">
        <f t="array" ref="O28">_xlfn.IFS(SUM($E28,$G28,$I28)=0,"",$K28&gt;=time_violations,"",SUM($E28,$G28,$I28)&gt;0,SUM($E28,$G28,$I28))</f>
        <v/>
      </c>
      <c r="P28" t="str">
        <f t="shared" si="1"/>
        <v/>
      </c>
      <c r="Q28" s="97"/>
      <c r="AF28" s="67" t="str">
        <f t="shared" ca="1" si="9"/>
        <v/>
      </c>
    </row>
    <row r="29" spans="1:32" ht="15.6" customHeight="1" x14ac:dyDescent="0.25">
      <c r="A29" s="632"/>
      <c r="B29" s="150" t="str" cm="1">
        <f t="array" aca="1" ref="B29" ca="1">IFERROR(_xlfn.IFS(M29="","",K29&gt;=time_violations,0,OR(N29/COUNT(rank)&lt;=percentage_superior,AF29&lt;&gt;""),1),"")</f>
        <v/>
      </c>
      <c r="C29" s="188" t="s">
        <v>270</v>
      </c>
      <c r="D29" s="125" t="str">
        <f>IF(Entries!E28="","",Entries!E28)</f>
        <v/>
      </c>
      <c r="E29" s="388"/>
      <c r="F29" s="389"/>
      <c r="G29" s="388"/>
      <c r="H29" s="389"/>
      <c r="I29" s="388"/>
      <c r="J29" s="389"/>
      <c r="K29" s="36"/>
      <c r="L29" s="129" t="str">
        <f t="shared" si="4"/>
        <v/>
      </c>
      <c r="M29" s="130" t="str">
        <f t="shared" si="10"/>
        <v/>
      </c>
      <c r="N29" s="130" t="str">
        <f t="shared" si="0"/>
        <v/>
      </c>
      <c r="O29" s="97" t="str" cm="1">
        <f t="array" ref="O29">_xlfn.IFS(SUM($E29,$G29,$I29)=0,"",$K29&gt;=time_violations,"",SUM($E29,$G29,$I29)&gt;0,SUM($E29,$G29,$I29))</f>
        <v/>
      </c>
      <c r="P29" t="str">
        <f t="shared" si="1"/>
        <v/>
      </c>
      <c r="Q29" s="97"/>
      <c r="AF29" s="67" t="str">
        <f t="shared" ca="1" si="9"/>
        <v/>
      </c>
    </row>
    <row r="30" spans="1:32" ht="15.6" customHeight="1" x14ac:dyDescent="0.25">
      <c r="A30" s="632"/>
      <c r="B30" s="398" t="str" cm="1">
        <f t="array" aca="1" ref="B30" ca="1">IFERROR(_xlfn.IFS(M30="","",K30&gt;=time_violations,0,OR(N30/COUNT(rank)&lt;=percentage_superior,AF30&lt;&gt;""),1),"")</f>
        <v/>
      </c>
      <c r="C30" s="188" t="s">
        <v>278</v>
      </c>
      <c r="D30" s="125" t="str">
        <f>IF(Entries!E29="","",Entries!E29)</f>
        <v/>
      </c>
      <c r="E30" s="388"/>
      <c r="F30" s="389"/>
      <c r="G30" s="388"/>
      <c r="H30" s="389"/>
      <c r="I30" s="388"/>
      <c r="J30" s="389"/>
      <c r="K30" s="36"/>
      <c r="L30" s="129" t="str">
        <f t="shared" si="4"/>
        <v/>
      </c>
      <c r="M30" s="130" t="str">
        <f t="shared" si="10"/>
        <v/>
      </c>
      <c r="N30" s="130" t="str">
        <f t="shared" si="0"/>
        <v/>
      </c>
      <c r="O30" s="97" t="str" cm="1">
        <f t="array" ref="O30">_xlfn.IFS(SUM($E30,$G30,$I30)=0,"",$K30&gt;=time_violations,"",SUM($E30,$G30,$I30)&gt;0,SUM($E30,$G30,$I30))</f>
        <v/>
      </c>
      <c r="P30" t="str">
        <f t="shared" si="1"/>
        <v/>
      </c>
      <c r="Q30" s="97"/>
      <c r="AF30" s="67" t="str">
        <f t="shared" ca="1" si="9"/>
        <v/>
      </c>
    </row>
    <row r="31" spans="1:32" ht="15.6" customHeight="1" x14ac:dyDescent="0.25">
      <c r="A31" s="633"/>
      <c r="B31" s="397" t="str" cm="1">
        <f t="array" aca="1" ref="B31" ca="1">IFERROR(_xlfn.IFS(M31="","",K31&gt;=time_violations,0,OR(N31/COUNT(rank)&lt;=percentage_superior,AF31&lt;&gt;""),1),"")</f>
        <v/>
      </c>
      <c r="C31" s="188" t="s">
        <v>286</v>
      </c>
      <c r="D31" s="125" t="str">
        <f>IF(Entries!E30="","",Entries!E30)</f>
        <v/>
      </c>
      <c r="E31" s="388"/>
      <c r="F31" s="389"/>
      <c r="G31" s="388"/>
      <c r="H31" s="389"/>
      <c r="I31" s="388"/>
      <c r="J31" s="389"/>
      <c r="K31" s="36"/>
      <c r="L31" s="129" t="str">
        <f t="shared" si="4"/>
        <v/>
      </c>
      <c r="M31" s="130" t="str">
        <f t="shared" si="10"/>
        <v/>
      </c>
      <c r="N31" s="130" t="str">
        <f t="shared" si="0"/>
        <v/>
      </c>
      <c r="O31" s="97" t="str" cm="1">
        <f t="array" ref="O31">_xlfn.IFS(SUM($E31,$G31,$I31)=0,"",$K31&gt;=time_violations,"",SUM($E31,$G31,$I31)&gt;0,SUM($E31,$G31,$I31))</f>
        <v/>
      </c>
      <c r="P31" t="str">
        <f t="shared" si="1"/>
        <v/>
      </c>
      <c r="Q31" s="97"/>
      <c r="AF31" s="67" t="str">
        <f t="shared" ca="1" si="9"/>
        <v/>
      </c>
    </row>
    <row r="32" spans="1:32" ht="15.6" customHeight="1" x14ac:dyDescent="0.25">
      <c r="A32" s="552" t="s">
        <v>32</v>
      </c>
      <c r="B32" s="193" t="str" cm="1">
        <f t="array" aca="1" ref="B32" ca="1">IFERROR(_xlfn.IFS(M32="","",K32&gt;=time_violations,0,OR(N32/COUNT(rank)&lt;=percentage_superior,AF32&lt;&gt;""),1),"")</f>
        <v/>
      </c>
      <c r="C32" s="131" t="s">
        <v>294</v>
      </c>
      <c r="D32" s="131" t="str">
        <f>IF(Entries!E31="","",Entries!E31)</f>
        <v/>
      </c>
      <c r="E32" s="390"/>
      <c r="F32" s="391"/>
      <c r="G32" s="390"/>
      <c r="H32" s="391"/>
      <c r="I32" s="390"/>
      <c r="J32" s="391"/>
      <c r="K32" s="37"/>
      <c r="L32" s="135" t="str">
        <f t="shared" si="4"/>
        <v/>
      </c>
      <c r="M32" s="133" t="str">
        <f t="shared" si="10"/>
        <v/>
      </c>
      <c r="N32" s="133" t="str">
        <f t="shared" si="0"/>
        <v/>
      </c>
      <c r="O32" s="97" t="str" cm="1">
        <f t="array" ref="O32">_xlfn.IFS(SUM($E32,$G32,$I32)=0,"",$K32&gt;=time_violations,"",SUM($E32,$G32,$I32)&gt;0,SUM($E32,$G32,$I32))</f>
        <v/>
      </c>
      <c r="P32" t="str">
        <f t="shared" si="1"/>
        <v/>
      </c>
      <c r="Q32" s="97"/>
      <c r="AF32" s="67" t="str">
        <f t="shared" ca="1" si="9"/>
        <v/>
      </c>
    </row>
    <row r="33" spans="1:32" ht="15.6" customHeight="1" x14ac:dyDescent="0.25">
      <c r="A33" s="553"/>
      <c r="B33" s="136" t="str" cm="1">
        <f t="array" aca="1" ref="B33" ca="1">IFERROR(_xlfn.IFS(M33="","",K33&gt;=time_violations,0,OR(N33/COUNT(rank)&lt;=percentage_superior,AF33&lt;&gt;""),1),"")</f>
        <v/>
      </c>
      <c r="C33" s="137" t="s">
        <v>303</v>
      </c>
      <c r="D33" s="137" t="str">
        <f>IF(Entries!E32="","",Entries!E32)</f>
        <v/>
      </c>
      <c r="E33" s="392"/>
      <c r="F33" s="393"/>
      <c r="G33" s="392"/>
      <c r="H33" s="393"/>
      <c r="I33" s="392"/>
      <c r="J33" s="393"/>
      <c r="K33" s="37"/>
      <c r="L33" s="135" t="str">
        <f t="shared" si="4"/>
        <v/>
      </c>
      <c r="M33" s="133" t="str">
        <f t="shared" si="10"/>
        <v/>
      </c>
      <c r="N33" s="133" t="str">
        <f t="shared" si="0"/>
        <v/>
      </c>
      <c r="O33" s="97" t="str" cm="1">
        <f t="array" ref="O33">_xlfn.IFS(SUM($E33,$G33,$I33)=0,"",$K33&gt;=time_violations,"",SUM($E33,$G33,$I33)&gt;0,SUM($E33,$G33,$I33))</f>
        <v/>
      </c>
      <c r="P33" t="str">
        <f t="shared" si="1"/>
        <v/>
      </c>
      <c r="Q33" s="97"/>
      <c r="AF33" s="67" t="str">
        <f t="shared" ca="1" si="9"/>
        <v/>
      </c>
    </row>
    <row r="34" spans="1:32" ht="15.6" customHeight="1" x14ac:dyDescent="0.25">
      <c r="A34" s="553"/>
      <c r="B34" s="136" t="str" cm="1">
        <f t="array" aca="1" ref="B34" ca="1">IFERROR(_xlfn.IFS(M34="","",K34&gt;=time_violations,0,OR(N34/COUNT(rank)&lt;=percentage_superior,AF34&lt;&gt;""),1),"")</f>
        <v/>
      </c>
      <c r="C34" s="137" t="s">
        <v>311</v>
      </c>
      <c r="D34" s="137" t="str">
        <f>IF(Entries!E33="","",Entries!E33)</f>
        <v/>
      </c>
      <c r="E34" s="392"/>
      <c r="F34" s="393"/>
      <c r="G34" s="392"/>
      <c r="H34" s="393"/>
      <c r="I34" s="392"/>
      <c r="J34" s="393"/>
      <c r="K34" s="37"/>
      <c r="L34" s="135" t="str">
        <f t="shared" si="4"/>
        <v/>
      </c>
      <c r="M34" s="133" t="str">
        <f t="shared" si="10"/>
        <v/>
      </c>
      <c r="N34" s="133" t="str">
        <f t="shared" si="0"/>
        <v/>
      </c>
      <c r="O34" s="97" t="str" cm="1">
        <f t="array" ref="O34">_xlfn.IFS(SUM($E34,$G34,$I34)=0,"",$K34&gt;=time_violations,"",SUM($E34,$G34,$I34)&gt;0,SUM($E34,$G34,$I34))</f>
        <v/>
      </c>
      <c r="P34" t="str">
        <f t="shared" si="1"/>
        <v/>
      </c>
      <c r="Q34" s="97"/>
      <c r="AF34" s="67" t="str">
        <f t="shared" ca="1" si="9"/>
        <v/>
      </c>
    </row>
    <row r="35" spans="1:32" ht="15.6" customHeight="1" x14ac:dyDescent="0.25">
      <c r="A35" s="554"/>
      <c r="B35" s="136" t="str" cm="1">
        <f t="array" aca="1" ref="B35" ca="1">IFERROR(_xlfn.IFS(M35="","",K35&gt;=time_violations,0,OR(N35/COUNT(rank)&lt;=percentage_superior,AF35&lt;&gt;""),1),"")</f>
        <v/>
      </c>
      <c r="C35" s="137" t="s">
        <v>319</v>
      </c>
      <c r="D35" s="137" t="str">
        <f>IF(Entries!E34="","",Entries!E34)</f>
        <v/>
      </c>
      <c r="E35" s="392"/>
      <c r="F35" s="393"/>
      <c r="G35" s="392"/>
      <c r="H35" s="393"/>
      <c r="I35" s="392"/>
      <c r="J35" s="393"/>
      <c r="K35" s="37"/>
      <c r="L35" s="135" t="str">
        <f t="shared" si="4"/>
        <v/>
      </c>
      <c r="M35" s="133" t="str">
        <f t="shared" si="10"/>
        <v/>
      </c>
      <c r="N35" s="133" t="str">
        <f t="shared" si="0"/>
        <v/>
      </c>
      <c r="O35" s="97" t="str" cm="1">
        <f t="array" ref="O35">_xlfn.IFS(SUM($E35,$G35,$I35)=0,"",$K35&gt;=time_violations,"",SUM($E35,$G35,$I35)&gt;0,SUM($E35,$G35,$I35))</f>
        <v/>
      </c>
      <c r="P35" t="str">
        <f t="shared" si="1"/>
        <v/>
      </c>
      <c r="Q35" s="97"/>
      <c r="AF35" s="67" t="str">
        <f t="shared" ca="1" si="9"/>
        <v/>
      </c>
    </row>
    <row r="36" spans="1:32" ht="15.6" customHeight="1" x14ac:dyDescent="0.25">
      <c r="A36" s="561" t="s">
        <v>33</v>
      </c>
      <c r="B36" s="140" t="str" cm="1">
        <f t="array" aca="1" ref="B36" ca="1">IFERROR(_xlfn.IFS(M36="","",K36&gt;=time_violations,0,OR(N36/COUNT(rank)&lt;=percentage_superior,AF36&lt;&gt;""),1),"")</f>
        <v/>
      </c>
      <c r="C36" s="141" t="s">
        <v>327</v>
      </c>
      <c r="D36" s="141" t="str">
        <f>IF(Entries!E35="","",Entries!E35)</f>
        <v/>
      </c>
      <c r="E36" s="1"/>
      <c r="F36" s="2"/>
      <c r="G36" s="1"/>
      <c r="H36" s="2"/>
      <c r="I36" s="1"/>
      <c r="J36" s="2"/>
      <c r="K36" s="29"/>
      <c r="L36" s="65" t="str">
        <f>IF(SUM($E36,$G36,$I36)=0,"",SUM($E36,$G36,$I36))</f>
        <v/>
      </c>
      <c r="M36" s="64" t="str">
        <f>IF(SUM(F36,H36,J36)&gt;0,SUM(F36,H36,J36),"")</f>
        <v/>
      </c>
      <c r="N36" s="66" t="str">
        <f t="shared" ref="N36:N67" si="11">IFERROR(_xlfn.RANK.EQ($O36, rank,1) + COUNTIFS(rank, $O36,score, "&gt;" &amp;M36),"")</f>
        <v/>
      </c>
      <c r="O36" s="97" t="str" cm="1">
        <f t="array" ref="O36">_xlfn.IFS(SUM($E36,$G36,$I36)=0,"",$K36&gt;=time_violations,"",SUM($E36,$G36,$I36)&gt;0,SUM($E36,$G36,$I36))</f>
        <v/>
      </c>
      <c r="P36" t="str">
        <f t="shared" ref="P36:P67" si="12">IF(K36="","",K36*penalty_points-penalty_points)</f>
        <v/>
      </c>
      <c r="Q36" s="97"/>
      <c r="AF36" s="67" t="str">
        <f t="shared" ca="1" si="9"/>
        <v/>
      </c>
    </row>
    <row r="37" spans="1:32" ht="15.6" customHeight="1" x14ac:dyDescent="0.25">
      <c r="A37" s="562"/>
      <c r="B37" s="142" t="str" cm="1">
        <f t="array" aca="1" ref="B37" ca="1">IFERROR(_xlfn.IFS(M37="","",K37&gt;=time_violations,0,OR(N37/COUNT(rank)&lt;=percentage_superior,AF37&lt;&gt;""),1),"")</f>
        <v/>
      </c>
      <c r="C37" s="143" t="s">
        <v>336</v>
      </c>
      <c r="D37" s="143" t="str">
        <f>IF(Entries!E36="","",Entries!E36)</f>
        <v/>
      </c>
      <c r="E37" s="3"/>
      <c r="F37" s="4"/>
      <c r="G37" s="3"/>
      <c r="H37" s="4"/>
      <c r="I37" s="3"/>
      <c r="J37" s="4"/>
      <c r="K37" s="29"/>
      <c r="L37" s="65" t="str">
        <f t="shared" si="4"/>
        <v/>
      </c>
      <c r="M37" s="64" t="str">
        <f t="shared" ref="M37:M42" si="13">IF(SUM(F37,H37,J37)&gt;0,SUM(F37,H37,J37),"")</f>
        <v/>
      </c>
      <c r="N37" s="66" t="str">
        <f t="shared" si="11"/>
        <v/>
      </c>
      <c r="O37" s="97" t="str" cm="1">
        <f t="array" ref="O37">_xlfn.IFS(SUM($E37,$G37,$I37)=0,"",$K37&gt;=time_violations,"",SUM($E37,$G37,$I37)&gt;0,SUM($E37,$G37,$I37))</f>
        <v/>
      </c>
      <c r="P37" t="str">
        <f t="shared" si="12"/>
        <v/>
      </c>
      <c r="Q37" s="97"/>
      <c r="AF37" s="67" t="str">
        <f t="shared" ca="1" si="9"/>
        <v/>
      </c>
    </row>
    <row r="38" spans="1:32" ht="15.6" customHeight="1" x14ac:dyDescent="0.25">
      <c r="A38" s="562"/>
      <c r="B38" s="142" t="str" cm="1">
        <f t="array" aca="1" ref="B38" ca="1">IFERROR(_xlfn.IFS(M38="","",K38&gt;=time_violations,0,OR(N38/COUNT(rank)&lt;=percentage_superior,AF38&lt;&gt;""),1),"")</f>
        <v/>
      </c>
      <c r="C38" s="143" t="s">
        <v>344</v>
      </c>
      <c r="D38" s="143" t="str">
        <f>IF(Entries!E37="","",Entries!E37)</f>
        <v/>
      </c>
      <c r="E38" s="3"/>
      <c r="F38" s="4"/>
      <c r="G38" s="3"/>
      <c r="H38" s="4"/>
      <c r="I38" s="3"/>
      <c r="J38" s="4"/>
      <c r="K38" s="29"/>
      <c r="L38" s="65" t="str">
        <f t="shared" si="4"/>
        <v/>
      </c>
      <c r="M38" s="64" t="str">
        <f t="shared" si="13"/>
        <v/>
      </c>
      <c r="N38" s="66" t="str">
        <f t="shared" si="11"/>
        <v/>
      </c>
      <c r="O38" s="97" t="str" cm="1">
        <f t="array" ref="O38">_xlfn.IFS(SUM($E38,$G38,$I38)=0,"",$K38&gt;=time_violations,"",SUM($E38,$G38,$I38)&gt;0,SUM($E38,$G38,$I38))</f>
        <v/>
      </c>
      <c r="P38" t="str">
        <f t="shared" si="12"/>
        <v/>
      </c>
      <c r="Q38" s="97"/>
      <c r="AF38" s="67" t="str">
        <f t="shared" ca="1" si="9"/>
        <v/>
      </c>
    </row>
    <row r="39" spans="1:32" ht="15.6" customHeight="1" x14ac:dyDescent="0.25">
      <c r="A39" s="563"/>
      <c r="B39" s="142" t="str" cm="1">
        <f t="array" aca="1" ref="B39" ca="1">IFERROR(_xlfn.IFS(M39="","",K39&gt;=time_violations,0,OR(N39/COUNT(rank)&lt;=percentage_superior,AF39&lt;&gt;""),1),"")</f>
        <v/>
      </c>
      <c r="C39" s="143" t="s">
        <v>352</v>
      </c>
      <c r="D39" s="143" t="str">
        <f>IF(Entries!E38="","",Entries!E38)</f>
        <v/>
      </c>
      <c r="E39" s="3"/>
      <c r="F39" s="4"/>
      <c r="G39" s="3"/>
      <c r="H39" s="4"/>
      <c r="I39" s="3"/>
      <c r="J39" s="4"/>
      <c r="K39" s="29"/>
      <c r="L39" s="65" t="str">
        <f t="shared" si="4"/>
        <v/>
      </c>
      <c r="M39" s="64" t="str">
        <f t="shared" si="13"/>
        <v/>
      </c>
      <c r="N39" s="66" t="str">
        <f t="shared" si="11"/>
        <v/>
      </c>
      <c r="O39" s="97" t="str" cm="1">
        <f t="array" ref="O39">_xlfn.IFS(SUM($E39,$G39,$I39)=0,"",$K39&gt;=time_violations,"",SUM($E39,$G39,$I39)&gt;0,SUM($E39,$G39,$I39))</f>
        <v/>
      </c>
      <c r="P39" t="str">
        <f t="shared" si="12"/>
        <v/>
      </c>
      <c r="Q39" s="97"/>
      <c r="AF39" s="67" t="str">
        <f t="shared" ca="1" si="9"/>
        <v/>
      </c>
    </row>
    <row r="40" spans="1:32" ht="15.6" customHeight="1" x14ac:dyDescent="0.25">
      <c r="A40" s="498" t="s">
        <v>34</v>
      </c>
      <c r="B40" s="77" t="str" cm="1">
        <f t="array" aca="1" ref="B40" ca="1">IFERROR(_xlfn.IFS(M40="","",K40&gt;=time_violations,0,OR(N40/COUNT(rank)&lt;=percentage_superior,AF40&lt;&gt;""),1),"")</f>
        <v/>
      </c>
      <c r="C40" s="78" t="s">
        <v>360</v>
      </c>
      <c r="D40" s="78" t="str">
        <f>IF(Entries!E39="","",Entries!E39)</f>
        <v/>
      </c>
      <c r="E40" s="5"/>
      <c r="F40" s="6"/>
      <c r="G40" s="5"/>
      <c r="H40" s="6"/>
      <c r="I40" s="5"/>
      <c r="J40" s="6"/>
      <c r="K40" s="30"/>
      <c r="L40" s="82" t="str">
        <f t="shared" si="4"/>
        <v/>
      </c>
      <c r="M40" s="83" t="str">
        <f t="shared" si="13"/>
        <v/>
      </c>
      <c r="N40" s="84" t="str">
        <f t="shared" si="11"/>
        <v/>
      </c>
      <c r="O40" s="97" t="str" cm="1">
        <f t="array" ref="O40">_xlfn.IFS(SUM($E40,$G40,$I40)=0,"",$K40&gt;=time_violations,"",SUM($E40,$G40,$I40)&gt;0,SUM($E40,$G40,$I40))</f>
        <v/>
      </c>
      <c r="P40" t="str">
        <f t="shared" si="12"/>
        <v/>
      </c>
      <c r="AF40" s="67" t="str">
        <f t="shared" ca="1" si="9"/>
        <v/>
      </c>
    </row>
    <row r="41" spans="1:32" ht="15.6" customHeight="1" x14ac:dyDescent="0.25">
      <c r="A41" s="499"/>
      <c r="B41" s="77" t="str" cm="1">
        <f t="array" aca="1" ref="B41" ca="1">IFERROR(_xlfn.IFS(M41="","",K41&gt;=time_violations,0,OR(N41/COUNT(rank)&lt;=percentage_superior,AF41&lt;&gt;""),1),"")</f>
        <v/>
      </c>
      <c r="C41" s="78" t="s">
        <v>369</v>
      </c>
      <c r="D41" s="78" t="str">
        <f>IF(Entries!E40="","",Entries!E40)</f>
        <v/>
      </c>
      <c r="E41" s="5"/>
      <c r="F41" s="6"/>
      <c r="G41" s="5"/>
      <c r="H41" s="6"/>
      <c r="I41" s="5"/>
      <c r="J41" s="6"/>
      <c r="K41" s="30"/>
      <c r="L41" s="82" t="str">
        <f t="shared" si="4"/>
        <v/>
      </c>
      <c r="M41" s="83" t="str">
        <f t="shared" si="13"/>
        <v/>
      </c>
      <c r="N41" s="84" t="str">
        <f t="shared" si="11"/>
        <v/>
      </c>
      <c r="O41" s="97" t="str" cm="1">
        <f t="array" ref="O41">_xlfn.IFS(SUM($E41,$G41,$I41)=0,"",$K41&gt;=time_violations,"",SUM($E41,$G41,$I41)&gt;0,SUM($E41,$G41,$I41))</f>
        <v/>
      </c>
      <c r="P41" t="str">
        <f t="shared" si="12"/>
        <v/>
      </c>
      <c r="AF41" s="67" t="str">
        <f t="shared" ca="1" si="9"/>
        <v/>
      </c>
    </row>
    <row r="42" spans="1:32" ht="15.6" customHeight="1" x14ac:dyDescent="0.25">
      <c r="A42" s="499"/>
      <c r="B42" s="77" t="str" cm="1">
        <f t="array" aca="1" ref="B42" ca="1">IFERROR(_xlfn.IFS(M42="","",K42&gt;=time_violations,0,OR(N42/COUNT(rank)&lt;=percentage_superior,AF42&lt;&gt;""),1),"")</f>
        <v/>
      </c>
      <c r="C42" s="78" t="s">
        <v>377</v>
      </c>
      <c r="D42" s="78" t="str">
        <f>IF(Entries!E41="","",Entries!E41)</f>
        <v/>
      </c>
      <c r="E42" s="5"/>
      <c r="F42" s="6"/>
      <c r="G42" s="5"/>
      <c r="H42" s="6"/>
      <c r="I42" s="5"/>
      <c r="J42" s="6"/>
      <c r="K42" s="30"/>
      <c r="L42" s="82" t="str">
        <f t="shared" si="4"/>
        <v/>
      </c>
      <c r="M42" s="83" t="str">
        <f t="shared" si="13"/>
        <v/>
      </c>
      <c r="N42" s="84" t="str">
        <f t="shared" si="11"/>
        <v/>
      </c>
      <c r="O42" s="97" t="str" cm="1">
        <f t="array" ref="O42">_xlfn.IFS(SUM($E42,$G42,$I42)=0,"",$K42&gt;=time_violations,"",SUM($E42,$G42,$I42)&gt;0,SUM($E42,$G42,$I42))</f>
        <v/>
      </c>
      <c r="P42" t="str">
        <f t="shared" si="12"/>
        <v/>
      </c>
      <c r="AF42" s="67" t="str">
        <f t="shared" ca="1" si="9"/>
        <v/>
      </c>
    </row>
    <row r="43" spans="1:32" ht="15.6" customHeight="1" x14ac:dyDescent="0.25">
      <c r="A43" s="500"/>
      <c r="B43" s="77" t="str" cm="1">
        <f t="array" aca="1" ref="B43" ca="1">IFERROR(_xlfn.IFS(M43="","",K43&gt;=time_violations,0,OR(N43/COUNT(rank)&lt;=percentage_superior,AF43&lt;&gt;""),1),"")</f>
        <v/>
      </c>
      <c r="C43" s="78" t="s">
        <v>385</v>
      </c>
      <c r="D43" s="78" t="str">
        <f>IF(Entries!E42="","",Entries!E42)</f>
        <v/>
      </c>
      <c r="E43" s="5"/>
      <c r="F43" s="6"/>
      <c r="G43" s="5"/>
      <c r="H43" s="6"/>
      <c r="I43" s="5"/>
      <c r="J43" s="6"/>
      <c r="K43" s="30"/>
      <c r="L43" s="82" t="str">
        <f t="shared" si="4"/>
        <v/>
      </c>
      <c r="M43" s="83" t="str">
        <f>IF(SUM(F43,H43,J43)&gt;0,SUM(F43,H43,J43),"")</f>
        <v/>
      </c>
      <c r="N43" s="84" t="str">
        <f t="shared" si="11"/>
        <v/>
      </c>
      <c r="O43" s="97" t="str" cm="1">
        <f t="array" ref="O43">_xlfn.IFS(SUM($E43,$G43,$I43)=0,"",$K43&gt;=time_violations,"",SUM($E43,$G43,$I43)&gt;0,SUM($E43,$G43,$I43))</f>
        <v/>
      </c>
      <c r="P43" t="str">
        <f t="shared" si="12"/>
        <v/>
      </c>
      <c r="AF43" s="67" t="str">
        <f t="shared" ca="1" si="9"/>
        <v/>
      </c>
    </row>
    <row r="44" spans="1:32" ht="15.6" customHeight="1" x14ac:dyDescent="0.25">
      <c r="A44" s="507" t="s">
        <v>35</v>
      </c>
      <c r="B44" s="87" t="str" cm="1">
        <f t="array" aca="1" ref="B44" ca="1">IFERROR(_xlfn.IFS(M44="","",K44&gt;=time_violations,0,OR(N44/COUNT(rank)&lt;=percentage_superior,AF44&lt;&gt;""),1),"")</f>
        <v/>
      </c>
      <c r="C44" s="88" t="s">
        <v>393</v>
      </c>
      <c r="D44" s="88" t="str">
        <f>IF(Entries!E43="","",Entries!E43)</f>
        <v/>
      </c>
      <c r="E44" s="7"/>
      <c r="F44" s="8"/>
      <c r="G44" s="7"/>
      <c r="H44" s="8"/>
      <c r="I44" s="7"/>
      <c r="J44" s="8"/>
      <c r="K44" s="31"/>
      <c r="L44" s="92" t="str">
        <f t="shared" si="4"/>
        <v/>
      </c>
      <c r="M44" s="93" t="str">
        <f t="shared" ref="M44:M67" si="14">IF(SUM(F44,H44,J44)&gt;0,SUM(F44,H44,J44),"")</f>
        <v/>
      </c>
      <c r="N44" s="94" t="str">
        <f t="shared" si="11"/>
        <v/>
      </c>
      <c r="O44" s="97" t="str" cm="1">
        <f t="array" ref="O44">_xlfn.IFS(SUM($E44,$G44,$I44)=0,"",$K44&gt;=time_violations,"",SUM($E44,$G44,$I44)&gt;0,SUM($E44,$G44,$I44))</f>
        <v/>
      </c>
      <c r="P44" t="str">
        <f t="shared" si="12"/>
        <v/>
      </c>
      <c r="AF44" s="67" t="str">
        <f t="shared" ca="1" si="9"/>
        <v/>
      </c>
    </row>
    <row r="45" spans="1:32" ht="15.6" customHeight="1" x14ac:dyDescent="0.25">
      <c r="A45" s="508"/>
      <c r="B45" s="87" t="str" cm="1">
        <f t="array" aca="1" ref="B45" ca="1">IFERROR(_xlfn.IFS(M45="","",K45&gt;=time_violations,0,OR(N45/COUNT(rank)&lt;=percentage_superior,AF45&lt;&gt;""),1),"")</f>
        <v/>
      </c>
      <c r="C45" s="88" t="s">
        <v>402</v>
      </c>
      <c r="D45" s="88" t="str">
        <f>IF(Entries!E44="","",Entries!E44)</f>
        <v/>
      </c>
      <c r="E45" s="7"/>
      <c r="F45" s="8"/>
      <c r="G45" s="7"/>
      <c r="H45" s="8"/>
      <c r="I45" s="7"/>
      <c r="J45" s="8"/>
      <c r="K45" s="31"/>
      <c r="L45" s="92" t="str">
        <f t="shared" si="4"/>
        <v/>
      </c>
      <c r="M45" s="93" t="str">
        <f t="shared" si="14"/>
        <v/>
      </c>
      <c r="N45" s="94" t="str">
        <f t="shared" si="11"/>
        <v/>
      </c>
      <c r="O45" s="97" t="str" cm="1">
        <f t="array" ref="O45">_xlfn.IFS(SUM($E45,$G45,$I45)=0,"",$K45&gt;=time_violations,"",SUM($E45,$G45,$I45)&gt;0,SUM($E45,$G45,$I45))</f>
        <v/>
      </c>
      <c r="P45" t="str">
        <f t="shared" si="12"/>
        <v/>
      </c>
      <c r="AF45" s="67" t="str">
        <f t="shared" ca="1" si="9"/>
        <v/>
      </c>
    </row>
    <row r="46" spans="1:32" ht="15.6" customHeight="1" x14ac:dyDescent="0.25">
      <c r="A46" s="508"/>
      <c r="B46" s="87" t="str" cm="1">
        <f t="array" aca="1" ref="B46" ca="1">IFERROR(_xlfn.IFS(M46="","",K46&gt;=time_violations,0,OR(N46/COUNT(rank)&lt;=percentage_superior,AF46&lt;&gt;""),1),"")</f>
        <v/>
      </c>
      <c r="C46" s="88" t="s">
        <v>410</v>
      </c>
      <c r="D46" s="88" t="str">
        <f>IF(Entries!E45="","",Entries!E45)</f>
        <v/>
      </c>
      <c r="E46" s="7"/>
      <c r="F46" s="8"/>
      <c r="G46" s="7"/>
      <c r="H46" s="8"/>
      <c r="I46" s="7"/>
      <c r="J46" s="8"/>
      <c r="K46" s="31"/>
      <c r="L46" s="92" t="str">
        <f t="shared" si="4"/>
        <v/>
      </c>
      <c r="M46" s="93" t="str">
        <f t="shared" si="14"/>
        <v/>
      </c>
      <c r="N46" s="94" t="str">
        <f t="shared" si="11"/>
        <v/>
      </c>
      <c r="O46" s="97" t="str" cm="1">
        <f t="array" ref="O46">_xlfn.IFS(SUM($E46,$G46,$I46)=0,"",$K46&gt;=time_violations,"",SUM($E46,$G46,$I46)&gt;0,SUM($E46,$G46,$I46))</f>
        <v/>
      </c>
      <c r="P46" t="str">
        <f t="shared" si="12"/>
        <v/>
      </c>
      <c r="AF46" s="67" t="str">
        <f t="shared" ca="1" si="9"/>
        <v/>
      </c>
    </row>
    <row r="47" spans="1:32" ht="15.6" customHeight="1" x14ac:dyDescent="0.25">
      <c r="A47" s="509"/>
      <c r="B47" s="87" t="str" cm="1">
        <f t="array" aca="1" ref="B47" ca="1">IFERROR(_xlfn.IFS(M47="","",K47&gt;=time_violations,0,OR(N47/COUNT(rank)&lt;=percentage_superior,AF47&lt;&gt;""),1),"")</f>
        <v/>
      </c>
      <c r="C47" s="88" t="s">
        <v>418</v>
      </c>
      <c r="D47" s="88" t="str">
        <f>IF(Entries!E46="","",Entries!E46)</f>
        <v/>
      </c>
      <c r="E47" s="7"/>
      <c r="F47" s="8"/>
      <c r="G47" s="7"/>
      <c r="H47" s="8"/>
      <c r="I47" s="7"/>
      <c r="J47" s="8"/>
      <c r="K47" s="31"/>
      <c r="L47" s="92" t="str">
        <f t="shared" si="4"/>
        <v/>
      </c>
      <c r="M47" s="93" t="str">
        <f t="shared" si="14"/>
        <v/>
      </c>
      <c r="N47" s="93" t="str">
        <f t="shared" si="11"/>
        <v/>
      </c>
      <c r="O47" s="97" t="str" cm="1">
        <f t="array" ref="O47">_xlfn.IFS(SUM($E47,$G47,$I47)=0,"",$K47&gt;=time_violations,"",SUM($E47,$G47,$I47)&gt;0,SUM($E47,$G47,$I47))</f>
        <v/>
      </c>
      <c r="P47" t="str">
        <f t="shared" si="12"/>
        <v/>
      </c>
      <c r="AF47" s="67" t="str">
        <f t="shared" ca="1" si="9"/>
        <v/>
      </c>
    </row>
    <row r="48" spans="1:32" ht="15.6" customHeight="1" x14ac:dyDescent="0.25">
      <c r="A48" s="516" t="s">
        <v>36</v>
      </c>
      <c r="B48" s="98" t="str" cm="1">
        <f t="array" aca="1" ref="B48" ca="1">IFERROR(_xlfn.IFS(M48="","",K48&gt;=time_violations,0,OR(N48/COUNT(rank)&lt;=percentage_superior,AF48&lt;&gt;""),1),"")</f>
        <v/>
      </c>
      <c r="C48" s="99" t="s">
        <v>426</v>
      </c>
      <c r="D48" s="99" t="str">
        <f>IF(Entries!E47="","",Entries!E47)</f>
        <v/>
      </c>
      <c r="E48" s="9"/>
      <c r="F48" s="10"/>
      <c r="G48" s="9"/>
      <c r="H48" s="10"/>
      <c r="I48" s="9"/>
      <c r="J48" s="10"/>
      <c r="K48" s="32"/>
      <c r="L48" s="103" t="str">
        <f t="shared" si="4"/>
        <v/>
      </c>
      <c r="M48" s="104" t="str">
        <f t="shared" si="14"/>
        <v/>
      </c>
      <c r="N48" s="104" t="str">
        <f t="shared" si="11"/>
        <v/>
      </c>
      <c r="O48" s="97" t="str" cm="1">
        <f t="array" ref="O48">_xlfn.IFS(SUM($E48,$G48,$I48)=0,"",$K48&gt;=time_violations,"",SUM($E48,$G48,$I48)&gt;0,SUM($E48,$G48,$I48))</f>
        <v/>
      </c>
      <c r="P48" t="str">
        <f t="shared" si="12"/>
        <v/>
      </c>
      <c r="AF48" s="67" t="str">
        <f t="shared" ca="1" si="9"/>
        <v/>
      </c>
    </row>
    <row r="49" spans="1:32" ht="15.6" customHeight="1" x14ac:dyDescent="0.25">
      <c r="A49" s="517"/>
      <c r="B49" s="98" t="str" cm="1">
        <f t="array" aca="1" ref="B49" ca="1">IFERROR(_xlfn.IFS(M49="","",K49&gt;=time_violations,0,OR(N49/COUNT(rank)&lt;=percentage_superior,AF49&lt;&gt;""),1),"")</f>
        <v/>
      </c>
      <c r="C49" s="99" t="s">
        <v>435</v>
      </c>
      <c r="D49" s="99" t="str">
        <f>IF(Entries!E48="","",Entries!E48)</f>
        <v/>
      </c>
      <c r="E49" s="9"/>
      <c r="F49" s="10"/>
      <c r="G49" s="9"/>
      <c r="H49" s="10"/>
      <c r="I49" s="9"/>
      <c r="J49" s="10"/>
      <c r="K49" s="32"/>
      <c r="L49" s="103" t="str">
        <f t="shared" si="4"/>
        <v/>
      </c>
      <c r="M49" s="104" t="str">
        <f t="shared" si="14"/>
        <v/>
      </c>
      <c r="N49" s="104" t="str">
        <f t="shared" si="11"/>
        <v/>
      </c>
      <c r="O49" s="97" t="str" cm="1">
        <f t="array" ref="O49">_xlfn.IFS(SUM($E49,$G49,$I49)=0,"",$K49&gt;=time_violations,"",SUM($E49,$G49,$I49)&gt;0,SUM($E49,$G49,$I49))</f>
        <v/>
      </c>
      <c r="P49" t="str">
        <f t="shared" si="12"/>
        <v/>
      </c>
      <c r="AF49" s="67" t="str">
        <f t="shared" ca="1" si="9"/>
        <v/>
      </c>
    </row>
    <row r="50" spans="1:32" ht="15.6" customHeight="1" x14ac:dyDescent="0.25">
      <c r="A50" s="517"/>
      <c r="B50" s="98" t="str" cm="1">
        <f t="array" aca="1" ref="B50" ca="1">IFERROR(_xlfn.IFS(M50="","",K50&gt;=time_violations,0,OR(N50/COUNT(rank)&lt;=percentage_superior,AF50&lt;&gt;""),1),"")</f>
        <v/>
      </c>
      <c r="C50" s="99" t="s">
        <v>443</v>
      </c>
      <c r="D50" s="99" t="str">
        <f>IF(Entries!E49="","",Entries!E49)</f>
        <v/>
      </c>
      <c r="E50" s="9"/>
      <c r="F50" s="10"/>
      <c r="G50" s="9"/>
      <c r="H50" s="10"/>
      <c r="I50" s="9"/>
      <c r="J50" s="10"/>
      <c r="K50" s="32"/>
      <c r="L50" s="103" t="str">
        <f t="shared" si="4"/>
        <v/>
      </c>
      <c r="M50" s="104" t="str">
        <f t="shared" si="14"/>
        <v/>
      </c>
      <c r="N50" s="104" t="str">
        <f t="shared" si="11"/>
        <v/>
      </c>
      <c r="O50" s="97" t="str" cm="1">
        <f t="array" ref="O50">_xlfn.IFS(SUM($E50,$G50,$I50)=0,"",$K50&gt;=time_violations,"",SUM($E50,$G50,$I50)&gt;0,SUM($E50,$G50,$I50))</f>
        <v/>
      </c>
      <c r="P50" t="str">
        <f t="shared" si="12"/>
        <v/>
      </c>
      <c r="AF50" s="67" t="str">
        <f t="shared" ca="1" si="9"/>
        <v/>
      </c>
    </row>
    <row r="51" spans="1:32" ht="15.6" customHeight="1" x14ac:dyDescent="0.25">
      <c r="A51" s="518"/>
      <c r="B51" s="98" t="str" cm="1">
        <f t="array" aca="1" ref="B51" ca="1">IFERROR(_xlfn.IFS(M51="","",K51&gt;=time_violations,0,OR(N51/COUNT(rank)&lt;=percentage_superior,AF51&lt;&gt;""),1),"")</f>
        <v/>
      </c>
      <c r="C51" s="99" t="s">
        <v>451</v>
      </c>
      <c r="D51" s="99" t="str">
        <f>IF(Entries!E50="","",Entries!E50)</f>
        <v/>
      </c>
      <c r="E51" s="9"/>
      <c r="F51" s="10"/>
      <c r="G51" s="9"/>
      <c r="H51" s="10"/>
      <c r="I51" s="9"/>
      <c r="J51" s="10"/>
      <c r="K51" s="32"/>
      <c r="L51" s="103" t="str">
        <f t="shared" si="4"/>
        <v/>
      </c>
      <c r="M51" s="104" t="str">
        <f t="shared" si="14"/>
        <v/>
      </c>
      <c r="N51" s="104" t="str">
        <f t="shared" si="11"/>
        <v/>
      </c>
      <c r="O51" s="97" t="str" cm="1">
        <f t="array" ref="O51">_xlfn.IFS(SUM($E51,$G51,$I51)=0,"",$K51&gt;=time_violations,"",SUM($E51,$G51,$I51)&gt;0,SUM($E51,$G51,$I51))</f>
        <v/>
      </c>
      <c r="P51" t="str">
        <f t="shared" si="12"/>
        <v/>
      </c>
      <c r="AF51" s="67" t="str">
        <f t="shared" ca="1" si="9"/>
        <v/>
      </c>
    </row>
    <row r="52" spans="1:32" ht="15.6" customHeight="1" x14ac:dyDescent="0.25">
      <c r="A52" s="525" t="s">
        <v>37</v>
      </c>
      <c r="B52" s="105" t="str" cm="1">
        <f t="array" aca="1" ref="B52" ca="1">IFERROR(_xlfn.IFS(M52="","",K52&gt;=time_violations,0,OR(N52/COUNT(rank)&lt;=percentage_superior,AF52&lt;&gt;""),1),"")</f>
        <v/>
      </c>
      <c r="C52" s="106" t="s">
        <v>459</v>
      </c>
      <c r="D52" s="106" t="str">
        <f>IF(Entries!E51="","",Entries!E51)</f>
        <v/>
      </c>
      <c r="E52" s="11"/>
      <c r="F52" s="12"/>
      <c r="G52" s="11"/>
      <c r="H52" s="12"/>
      <c r="I52" s="11"/>
      <c r="J52" s="12"/>
      <c r="K52" s="33"/>
      <c r="L52" s="110" t="str">
        <f t="shared" si="4"/>
        <v/>
      </c>
      <c r="M52" s="111" t="str">
        <f t="shared" si="14"/>
        <v/>
      </c>
      <c r="N52" s="111" t="str">
        <f t="shared" si="11"/>
        <v/>
      </c>
      <c r="O52" s="97" t="str" cm="1">
        <f t="array" ref="O52">_xlfn.IFS(SUM($E52,$G52,$I52)=0,"",$K52&gt;=time_violations,"",SUM($E52,$G52,$I52)&gt;0,SUM($E52,$G52,$I52))</f>
        <v/>
      </c>
      <c r="P52" t="str">
        <f t="shared" si="12"/>
        <v/>
      </c>
      <c r="AF52" s="67" t="str">
        <f t="shared" ca="1" si="9"/>
        <v/>
      </c>
    </row>
    <row r="53" spans="1:32" ht="15.6" customHeight="1" x14ac:dyDescent="0.25">
      <c r="A53" s="526"/>
      <c r="B53" s="105" t="str" cm="1">
        <f t="array" aca="1" ref="B53" ca="1">IFERROR(_xlfn.IFS(M53="","",K53&gt;=time_violations,0,OR(N53/COUNT(rank)&lt;=percentage_superior,AF53&lt;&gt;""),1),"")</f>
        <v/>
      </c>
      <c r="C53" s="106" t="s">
        <v>468</v>
      </c>
      <c r="D53" s="106" t="str">
        <f>IF(Entries!E52="","",Entries!E52)</f>
        <v/>
      </c>
      <c r="E53" s="11"/>
      <c r="F53" s="12"/>
      <c r="G53" s="11"/>
      <c r="H53" s="12"/>
      <c r="I53" s="11"/>
      <c r="J53" s="12"/>
      <c r="K53" s="33"/>
      <c r="L53" s="110" t="str">
        <f t="shared" si="4"/>
        <v/>
      </c>
      <c r="M53" s="111" t="str">
        <f t="shared" si="14"/>
        <v/>
      </c>
      <c r="N53" s="111" t="str">
        <f t="shared" si="11"/>
        <v/>
      </c>
      <c r="O53" s="97" t="str" cm="1">
        <f t="array" ref="O53">_xlfn.IFS(SUM($E53,$G53,$I53)=0,"",$K53&gt;=time_violations,"",SUM($E53,$G53,$I53)&gt;0,SUM($E53,$G53,$I53))</f>
        <v/>
      </c>
      <c r="P53" t="str">
        <f t="shared" si="12"/>
        <v/>
      </c>
      <c r="AF53" s="67" t="str">
        <f t="shared" ca="1" si="9"/>
        <v/>
      </c>
    </row>
    <row r="54" spans="1:32" ht="15.6" customHeight="1" x14ac:dyDescent="0.25">
      <c r="A54" s="526"/>
      <c r="B54" s="105" t="str" cm="1">
        <f t="array" aca="1" ref="B54" ca="1">IFERROR(_xlfn.IFS(M54="","",K54&gt;=time_violations,0,OR(N54/COUNT(rank)&lt;=percentage_superior,AF54&lt;&gt;""),1),"")</f>
        <v/>
      </c>
      <c r="C54" s="106" t="s">
        <v>476</v>
      </c>
      <c r="D54" s="106" t="str">
        <f>IF(Entries!E53="","",Entries!E53)</f>
        <v/>
      </c>
      <c r="E54" s="11"/>
      <c r="F54" s="12"/>
      <c r="G54" s="11"/>
      <c r="H54" s="12"/>
      <c r="I54" s="11"/>
      <c r="J54" s="12"/>
      <c r="K54" s="33"/>
      <c r="L54" s="110" t="str">
        <f t="shared" si="4"/>
        <v/>
      </c>
      <c r="M54" s="111" t="str">
        <f t="shared" si="14"/>
        <v/>
      </c>
      <c r="N54" s="111" t="str">
        <f t="shared" si="11"/>
        <v/>
      </c>
      <c r="O54" s="97" t="str" cm="1">
        <f t="array" ref="O54">_xlfn.IFS(SUM($E54,$G54,$I54)=0,"",$K54&gt;=time_violations,"",SUM($E54,$G54,$I54)&gt;0,SUM($E54,$G54,$I54))</f>
        <v/>
      </c>
      <c r="P54" t="str">
        <f t="shared" si="12"/>
        <v/>
      </c>
      <c r="AF54" s="67" t="str">
        <f t="shared" ca="1" si="9"/>
        <v/>
      </c>
    </row>
    <row r="55" spans="1:32" ht="15.6" customHeight="1" x14ac:dyDescent="0.25">
      <c r="A55" s="527"/>
      <c r="B55" s="105" t="str" cm="1">
        <f t="array" aca="1" ref="B55" ca="1">IFERROR(_xlfn.IFS(M55="","",K55&gt;=time_violations,0,OR(N55/COUNT(rank)&lt;=percentage_superior,AF55&lt;&gt;""),1),"")</f>
        <v/>
      </c>
      <c r="C55" s="106" t="s">
        <v>484</v>
      </c>
      <c r="D55" s="106" t="str">
        <f>IF(Entries!E54="","",Entries!E54)</f>
        <v/>
      </c>
      <c r="E55" s="11"/>
      <c r="F55" s="12"/>
      <c r="G55" s="11"/>
      <c r="H55" s="12"/>
      <c r="I55" s="11"/>
      <c r="J55" s="12"/>
      <c r="K55" s="33"/>
      <c r="L55" s="110" t="str">
        <f t="shared" si="4"/>
        <v/>
      </c>
      <c r="M55" s="111" t="str">
        <f t="shared" si="14"/>
        <v/>
      </c>
      <c r="N55" s="111" t="str">
        <f t="shared" si="11"/>
        <v/>
      </c>
      <c r="O55" s="97" t="str" cm="1">
        <f t="array" ref="O55">_xlfn.IFS(SUM($E55,$G55,$I55)=0,"",$K55&gt;=time_violations,"",SUM($E55,$G55,$I55)&gt;0,SUM($E55,$G55,$I55))</f>
        <v/>
      </c>
      <c r="P55" t="str">
        <f t="shared" si="12"/>
        <v/>
      </c>
      <c r="AF55" s="67" t="str">
        <f t="shared" ca="1" si="9"/>
        <v/>
      </c>
    </row>
    <row r="56" spans="1:32" ht="15.6" customHeight="1" x14ac:dyDescent="0.25">
      <c r="A56" s="534" t="s">
        <v>38</v>
      </c>
      <c r="B56" s="112" t="str" cm="1">
        <f t="array" aca="1" ref="B56" ca="1">IFERROR(_xlfn.IFS(M56="","",K56&gt;=time_violations,0,OR(N56/COUNT(rank)&lt;=percentage_superior,AF56&lt;&gt;""),1),"")</f>
        <v/>
      </c>
      <c r="C56" s="113" t="s">
        <v>492</v>
      </c>
      <c r="D56" s="113" t="str">
        <f>IF(Entries!E55="","",Entries!E55)</f>
        <v/>
      </c>
      <c r="E56" s="13"/>
      <c r="F56" s="14"/>
      <c r="G56" s="13"/>
      <c r="H56" s="14"/>
      <c r="I56" s="13"/>
      <c r="J56" s="14"/>
      <c r="K56" s="34"/>
      <c r="L56" s="117" t="str">
        <f t="shared" si="4"/>
        <v/>
      </c>
      <c r="M56" s="118" t="str">
        <f t="shared" si="14"/>
        <v/>
      </c>
      <c r="N56" s="118" t="str">
        <f t="shared" si="11"/>
        <v/>
      </c>
      <c r="O56" s="97" t="str" cm="1">
        <f t="array" ref="O56">_xlfn.IFS(SUM($E56,$G56,$I56)=0,"",$K56&gt;=time_violations,"",SUM($E56,$G56,$I56)&gt;0,SUM($E56,$G56,$I56))</f>
        <v/>
      </c>
      <c r="P56" t="str">
        <f t="shared" si="12"/>
        <v/>
      </c>
      <c r="AF56" s="67" t="str">
        <f t="shared" ca="1" si="9"/>
        <v/>
      </c>
    </row>
    <row r="57" spans="1:32" ht="15.6" customHeight="1" x14ac:dyDescent="0.25">
      <c r="A57" s="535"/>
      <c r="B57" s="112" t="str" cm="1">
        <f t="array" aca="1" ref="B57" ca="1">IFERROR(_xlfn.IFS(M57="","",K57&gt;=time_violations,0,OR(N57/COUNT(rank)&lt;=percentage_superior,AF57&lt;&gt;""),1),"")</f>
        <v/>
      </c>
      <c r="C57" s="113" t="s">
        <v>501</v>
      </c>
      <c r="D57" s="113" t="str">
        <f>IF(Entries!E56="","",Entries!E56)</f>
        <v/>
      </c>
      <c r="E57" s="13"/>
      <c r="F57" s="14"/>
      <c r="G57" s="13"/>
      <c r="H57" s="14"/>
      <c r="I57" s="13"/>
      <c r="J57" s="14"/>
      <c r="K57" s="34"/>
      <c r="L57" s="117" t="str">
        <f t="shared" si="4"/>
        <v/>
      </c>
      <c r="M57" s="118" t="str">
        <f t="shared" si="14"/>
        <v/>
      </c>
      <c r="N57" s="118" t="str">
        <f t="shared" si="11"/>
        <v/>
      </c>
      <c r="O57" s="97" t="str" cm="1">
        <f t="array" ref="O57">_xlfn.IFS(SUM($E57,$G57,$I57)=0,"",$K57&gt;=time_violations,"",SUM($E57,$G57,$I57)&gt;0,SUM($E57,$G57,$I57))</f>
        <v/>
      </c>
      <c r="P57" t="str">
        <f t="shared" si="12"/>
        <v/>
      </c>
      <c r="AF57" s="67" t="str">
        <f t="shared" ca="1" si="9"/>
        <v/>
      </c>
    </row>
    <row r="58" spans="1:32" ht="15.6" customHeight="1" x14ac:dyDescent="0.25">
      <c r="A58" s="535"/>
      <c r="B58" s="112" t="str" cm="1">
        <f t="array" aca="1" ref="B58" ca="1">IFERROR(_xlfn.IFS(M58="","",K58&gt;=time_violations,0,OR(N58/COUNT(rank)&lt;=percentage_superior,AF58&lt;&gt;""),1),"")</f>
        <v/>
      </c>
      <c r="C58" s="113" t="s">
        <v>509</v>
      </c>
      <c r="D58" s="113" t="str">
        <f>IF(Entries!E57="","",Entries!E57)</f>
        <v/>
      </c>
      <c r="E58" s="13"/>
      <c r="F58" s="14"/>
      <c r="G58" s="13"/>
      <c r="H58" s="14"/>
      <c r="I58" s="13"/>
      <c r="J58" s="14"/>
      <c r="K58" s="34"/>
      <c r="L58" s="117" t="str">
        <f t="shared" si="4"/>
        <v/>
      </c>
      <c r="M58" s="118" t="str">
        <f t="shared" si="14"/>
        <v/>
      </c>
      <c r="N58" s="118" t="str">
        <f t="shared" si="11"/>
        <v/>
      </c>
      <c r="O58" s="97" t="str" cm="1">
        <f t="array" ref="O58">_xlfn.IFS(SUM($E58,$G58,$I58)=0,"",$K58&gt;=time_violations,"",SUM($E58,$G58,$I58)&gt;0,SUM($E58,$G58,$I58))</f>
        <v/>
      </c>
      <c r="P58" t="str">
        <f t="shared" si="12"/>
        <v/>
      </c>
      <c r="AF58" s="67" t="str">
        <f t="shared" ca="1" si="9"/>
        <v/>
      </c>
    </row>
    <row r="59" spans="1:32" ht="15.6" customHeight="1" x14ac:dyDescent="0.25">
      <c r="A59" s="536"/>
      <c r="B59" s="119" t="str" cm="1">
        <f t="array" aca="1" ref="B59" ca="1">IFERROR(_xlfn.IFS(M59="","",K59&gt;=time_violations,0,OR(N59/COUNT(rank)&lt;=percentage_superior,AF59&lt;&gt;""),1),"")</f>
        <v/>
      </c>
      <c r="C59" s="120" t="s">
        <v>517</v>
      </c>
      <c r="D59" s="148" t="str">
        <f>IF(Entries!E58="","",Entries!E58)</f>
        <v/>
      </c>
      <c r="E59" s="15"/>
      <c r="F59" s="16"/>
      <c r="G59" s="15"/>
      <c r="H59" s="16"/>
      <c r="I59" s="15"/>
      <c r="J59" s="16"/>
      <c r="K59" s="189"/>
      <c r="L59" s="117" t="str">
        <f t="shared" si="4"/>
        <v/>
      </c>
      <c r="M59" s="118" t="str">
        <f t="shared" si="14"/>
        <v/>
      </c>
      <c r="N59" s="118" t="str">
        <f t="shared" si="11"/>
        <v/>
      </c>
      <c r="O59" s="97" t="str" cm="1">
        <f t="array" ref="O59">_xlfn.IFS(SUM($E59,$G59,$I59)=0,"",$K59&gt;=time_violations,"",SUM($E59,$G59,$I59)&gt;0,SUM($E59,$G59,$I59))</f>
        <v/>
      </c>
      <c r="P59" t="str">
        <f t="shared" si="12"/>
        <v/>
      </c>
      <c r="AF59" s="67" t="str">
        <f t="shared" ca="1" si="9"/>
        <v/>
      </c>
    </row>
    <row r="60" spans="1:32" ht="15.6" customHeight="1" x14ac:dyDescent="0.25">
      <c r="A60" s="543" t="s">
        <v>39</v>
      </c>
      <c r="B60" s="124" t="str" cm="1">
        <f t="array" aca="1" ref="B60" ca="1">IFERROR(_xlfn.IFS(M60="","",K60&gt;=time_violations,0,OR(N60/COUNT(rank)&lt;=percentage_superior,AF60&lt;&gt;""),1),"")</f>
        <v/>
      </c>
      <c r="C60" s="188" t="s">
        <v>525</v>
      </c>
      <c r="D60" s="125" t="str">
        <f>IF(Entries!E59="","",Entries!E59)</f>
        <v/>
      </c>
      <c r="E60" s="17"/>
      <c r="F60" s="18"/>
      <c r="G60" s="17"/>
      <c r="H60" s="18"/>
      <c r="I60" s="17"/>
      <c r="J60" s="18"/>
      <c r="K60" s="36"/>
      <c r="L60" s="129" t="str">
        <f t="shared" si="4"/>
        <v/>
      </c>
      <c r="M60" s="130" t="str">
        <f t="shared" si="14"/>
        <v/>
      </c>
      <c r="N60" s="130" t="str">
        <f t="shared" si="11"/>
        <v/>
      </c>
      <c r="O60" s="97" t="str" cm="1">
        <f t="array" ref="O60">_xlfn.IFS(SUM($E60,$G60,$I60)=0,"",$K60&gt;=time_violations,"",SUM($E60,$G60,$I60)&gt;0,SUM($E60,$G60,$I60))</f>
        <v/>
      </c>
      <c r="P60" t="str">
        <f t="shared" si="12"/>
        <v/>
      </c>
      <c r="AF60" s="67" t="str">
        <f t="shared" ca="1" si="9"/>
        <v/>
      </c>
    </row>
    <row r="61" spans="1:32" ht="15.6" customHeight="1" x14ac:dyDescent="0.25">
      <c r="A61" s="544"/>
      <c r="B61" s="124" t="str" cm="1">
        <f t="array" aca="1" ref="B61" ca="1">IFERROR(_xlfn.IFS(M61="","",K61&gt;=time_violations,0,OR(N61/COUNT(rank)&lt;=percentage_superior,AF61&lt;&gt;""),1),"")</f>
        <v/>
      </c>
      <c r="C61" s="188" t="s">
        <v>534</v>
      </c>
      <c r="D61" s="125" t="str">
        <f>IF(Entries!E60="","",Entries!E60)</f>
        <v/>
      </c>
      <c r="E61" s="17"/>
      <c r="F61" s="18"/>
      <c r="G61" s="17"/>
      <c r="H61" s="18"/>
      <c r="I61" s="17"/>
      <c r="J61" s="18"/>
      <c r="K61" s="36"/>
      <c r="L61" s="129" t="str">
        <f t="shared" si="4"/>
        <v/>
      </c>
      <c r="M61" s="130" t="str">
        <f t="shared" si="14"/>
        <v/>
      </c>
      <c r="N61" s="130" t="str">
        <f t="shared" si="11"/>
        <v/>
      </c>
      <c r="O61" s="97" t="str" cm="1">
        <f t="array" ref="O61">_xlfn.IFS(SUM($E61,$G61,$I61)=0,"",$K61&gt;=time_violations,"",SUM($E61,$G61,$I61)&gt;0,SUM($E61,$G61,$I61))</f>
        <v/>
      </c>
      <c r="P61" t="str">
        <f t="shared" si="12"/>
        <v/>
      </c>
      <c r="AF61" s="67" t="str">
        <f t="shared" ca="1" si="9"/>
        <v/>
      </c>
    </row>
    <row r="62" spans="1:32" ht="15.6" customHeight="1" x14ac:dyDescent="0.25">
      <c r="A62" s="544"/>
      <c r="B62" s="124" t="str" cm="1">
        <f t="array" aca="1" ref="B62" ca="1">IFERROR(_xlfn.IFS(M62="","",K62&gt;=time_violations,0,OR(N62/COUNT(rank)&lt;=percentage_superior,AF62&lt;&gt;""),1),"")</f>
        <v/>
      </c>
      <c r="C62" s="188" t="s">
        <v>542</v>
      </c>
      <c r="D62" s="125" t="str">
        <f>IF(Entries!E61="","",Entries!E61)</f>
        <v/>
      </c>
      <c r="E62" s="17"/>
      <c r="F62" s="18"/>
      <c r="G62" s="17"/>
      <c r="H62" s="18"/>
      <c r="I62" s="17"/>
      <c r="J62" s="18"/>
      <c r="K62" s="36"/>
      <c r="L62" s="129" t="str">
        <f t="shared" si="4"/>
        <v/>
      </c>
      <c r="M62" s="130" t="str">
        <f t="shared" si="14"/>
        <v/>
      </c>
      <c r="N62" s="130" t="str">
        <f t="shared" si="11"/>
        <v/>
      </c>
      <c r="O62" s="97" t="str" cm="1">
        <f t="array" ref="O62">_xlfn.IFS(SUM($E62,$G62,$I62)=0,"",$K62&gt;=time_violations,"",SUM($E62,$G62,$I62)&gt;0,SUM($E62,$G62,$I62))</f>
        <v/>
      </c>
      <c r="P62" t="str">
        <f t="shared" si="12"/>
        <v/>
      </c>
      <c r="AF62" s="67" t="str">
        <f t="shared" ca="1" si="9"/>
        <v/>
      </c>
    </row>
    <row r="63" spans="1:32" ht="15.6" customHeight="1" x14ac:dyDescent="0.25">
      <c r="A63" s="545"/>
      <c r="B63" s="124" t="str" cm="1">
        <f t="array" aca="1" ref="B63" ca="1">IFERROR(_xlfn.IFS(M63="","",K63&gt;=time_violations,0,OR(N63/COUNT(rank)&lt;=percentage_superior,AF63&lt;&gt;""),1),"")</f>
        <v/>
      </c>
      <c r="C63" s="188" t="s">
        <v>550</v>
      </c>
      <c r="D63" s="125" t="str">
        <f>IF(Entries!E62="","",Entries!E62)</f>
        <v/>
      </c>
      <c r="E63" s="17"/>
      <c r="F63" s="18"/>
      <c r="G63" s="17"/>
      <c r="H63" s="18"/>
      <c r="I63" s="17"/>
      <c r="J63" s="18"/>
      <c r="K63" s="36"/>
      <c r="L63" s="129" t="str">
        <f t="shared" si="4"/>
        <v/>
      </c>
      <c r="M63" s="130" t="str">
        <f t="shared" si="14"/>
        <v/>
      </c>
      <c r="N63" s="130" t="str">
        <f t="shared" si="11"/>
        <v/>
      </c>
      <c r="O63" s="97" t="str" cm="1">
        <f t="array" ref="O63">_xlfn.IFS(SUM($E63,$G63,$I63)=0,"",$K63&gt;=time_violations,"",SUM($E63,$G63,$I63)&gt;0,SUM($E63,$G63,$I63))</f>
        <v/>
      </c>
      <c r="P63" t="str">
        <f t="shared" si="12"/>
        <v/>
      </c>
      <c r="AF63" s="67" t="str">
        <f t="shared" ca="1" si="9"/>
        <v/>
      </c>
    </row>
    <row r="64" spans="1:32" ht="15.6" customHeight="1" x14ac:dyDescent="0.25">
      <c r="A64" s="552" t="s">
        <v>40</v>
      </c>
      <c r="B64" s="400" t="str" cm="1">
        <f t="array" aca="1" ref="B64" ca="1">IFERROR(_xlfn.IFS(M64="","",K64&gt;=time_violations,0,OR(N64/COUNT(rank)&lt;=percentage_superior,AF64&lt;&gt;""),1),"")</f>
        <v/>
      </c>
      <c r="C64" s="131" t="s">
        <v>558</v>
      </c>
      <c r="D64" s="131" t="str">
        <f>IF(Entries!E63="","",Entries!E63)</f>
        <v/>
      </c>
      <c r="E64" s="19"/>
      <c r="F64" s="20"/>
      <c r="G64" s="19"/>
      <c r="H64" s="20"/>
      <c r="I64" s="19"/>
      <c r="J64" s="20"/>
      <c r="K64" s="37"/>
      <c r="L64" s="135" t="str">
        <f t="shared" si="4"/>
        <v/>
      </c>
      <c r="M64" s="133" t="str">
        <f t="shared" si="14"/>
        <v/>
      </c>
      <c r="N64" s="133" t="str">
        <f t="shared" si="11"/>
        <v/>
      </c>
      <c r="O64" s="97" t="str" cm="1">
        <f t="array" ref="O64">_xlfn.IFS(SUM($E64,$G64,$I64)=0,"",$K64&gt;=time_violations,"",SUM($E64,$G64,$I64)&gt;0,SUM($E64,$G64,$I64))</f>
        <v/>
      </c>
      <c r="P64" t="str">
        <f t="shared" si="12"/>
        <v/>
      </c>
      <c r="AF64" s="67" t="str">
        <f t="shared" ca="1" si="9"/>
        <v/>
      </c>
    </row>
    <row r="65" spans="1:32" ht="15.6" customHeight="1" x14ac:dyDescent="0.25">
      <c r="A65" s="553"/>
      <c r="B65" s="136" t="str" cm="1">
        <f t="array" aca="1" ref="B65" ca="1">IFERROR(_xlfn.IFS(M65="","",K65&gt;=time_violations,0,OR(N65/COUNT(rank)&lt;=percentage_superior,AF65&lt;&gt;""),1),"")</f>
        <v/>
      </c>
      <c r="C65" s="137" t="s">
        <v>567</v>
      </c>
      <c r="D65" s="137" t="str">
        <f>IF(Entries!E64="","",Entries!E64)</f>
        <v/>
      </c>
      <c r="E65" s="21"/>
      <c r="F65" s="22"/>
      <c r="G65" s="21"/>
      <c r="H65" s="22"/>
      <c r="I65" s="21"/>
      <c r="J65" s="22"/>
      <c r="K65" s="37"/>
      <c r="L65" s="135" t="str">
        <f t="shared" si="4"/>
        <v/>
      </c>
      <c r="M65" s="133" t="str">
        <f t="shared" si="14"/>
        <v/>
      </c>
      <c r="N65" s="133" t="str">
        <f t="shared" si="11"/>
        <v/>
      </c>
      <c r="O65" s="97" t="str" cm="1">
        <f t="array" ref="O65">_xlfn.IFS(SUM($E65,$G65,$I65)=0,"",$K65&gt;=time_violations,"",SUM($E65,$G65,$I65)&gt;0,SUM($E65,$G65,$I65))</f>
        <v/>
      </c>
      <c r="P65" t="str">
        <f t="shared" si="12"/>
        <v/>
      </c>
      <c r="AF65" s="67" t="str">
        <f t="shared" ca="1" si="9"/>
        <v/>
      </c>
    </row>
    <row r="66" spans="1:32" ht="15.6" customHeight="1" x14ac:dyDescent="0.25">
      <c r="A66" s="553"/>
      <c r="B66" s="136" t="str" cm="1">
        <f t="array" aca="1" ref="B66" ca="1">IFERROR(_xlfn.IFS(M66="","",K66&gt;=time_violations,0,OR(N66/COUNT(rank)&lt;=percentage_superior,AF66&lt;&gt;""),1),"")</f>
        <v/>
      </c>
      <c r="C66" s="137" t="s">
        <v>575</v>
      </c>
      <c r="D66" s="137" t="str">
        <f>IF(Entries!E65="","",Entries!E65)</f>
        <v/>
      </c>
      <c r="E66" s="21"/>
      <c r="F66" s="22"/>
      <c r="G66" s="21"/>
      <c r="H66" s="22"/>
      <c r="I66" s="21"/>
      <c r="J66" s="22"/>
      <c r="K66" s="37"/>
      <c r="L66" s="135" t="str">
        <f t="shared" si="4"/>
        <v/>
      </c>
      <c r="M66" s="133" t="str">
        <f t="shared" si="14"/>
        <v/>
      </c>
      <c r="N66" s="133" t="str">
        <f t="shared" si="11"/>
        <v/>
      </c>
      <c r="O66" s="97" t="str" cm="1">
        <f t="array" ref="O66">_xlfn.IFS(SUM($E66,$G66,$I66)=0,"",$K66&gt;=time_violations,"",SUM($E66,$G66,$I66)&gt;0,SUM($E66,$G66,$I66))</f>
        <v/>
      </c>
      <c r="P66" t="str">
        <f t="shared" si="12"/>
        <v/>
      </c>
      <c r="AF66" s="67" t="str">
        <f t="shared" ca="1" si="9"/>
        <v/>
      </c>
    </row>
    <row r="67" spans="1:32" ht="15.6" customHeight="1" x14ac:dyDescent="0.25">
      <c r="A67" s="554"/>
      <c r="B67" s="136" t="str" cm="1">
        <f t="array" aca="1" ref="B67" ca="1">IFERROR(_xlfn.IFS(M67="","",K67&gt;=time_violations,0,OR(N67/COUNT(rank)&lt;=percentage_superior,AF67&lt;&gt;""),1),"")</f>
        <v/>
      </c>
      <c r="C67" s="137" t="s">
        <v>583</v>
      </c>
      <c r="D67" s="137" t="str">
        <f>IF(Entries!E66="","",Entries!E66)</f>
        <v/>
      </c>
      <c r="E67" s="21"/>
      <c r="F67" s="22"/>
      <c r="G67" s="21"/>
      <c r="H67" s="22"/>
      <c r="I67" s="21"/>
      <c r="J67" s="22"/>
      <c r="K67" s="37"/>
      <c r="L67" s="135" t="str">
        <f t="shared" si="4"/>
        <v/>
      </c>
      <c r="M67" s="133" t="str">
        <f t="shared" si="14"/>
        <v/>
      </c>
      <c r="N67" s="133" t="str">
        <f t="shared" si="11"/>
        <v/>
      </c>
      <c r="O67" s="97" t="str" cm="1">
        <f t="array" ref="O67">_xlfn.IFS(SUM($E67,$G67,$I67)=0,"",$K67&gt;=time_violations,"",SUM($E67,$G67,$I67)&gt;0,SUM($E67,$G67,$I67))</f>
        <v/>
      </c>
      <c r="P67" t="str">
        <f t="shared" si="12"/>
        <v/>
      </c>
      <c r="AF67" s="67" t="str">
        <f t="shared" ca="1" si="9"/>
        <v/>
      </c>
    </row>
    <row r="68" spans="1:32" ht="15.6" customHeight="1" x14ac:dyDescent="0.25">
      <c r="A68" s="561" t="s">
        <v>41</v>
      </c>
      <c r="B68" s="140" t="str" cm="1">
        <f t="array" aca="1" ref="B68" ca="1">IFERROR(_xlfn.IFS(M68="","",K68&gt;=time_violations,0,OR(N68/COUNT(rank)&lt;=percentage_superior,AF68&lt;&gt;""),1),"")</f>
        <v/>
      </c>
      <c r="C68" s="141" t="s">
        <v>591</v>
      </c>
      <c r="D68" s="141" t="str">
        <f>IF(Entries!E67="","",Entries!E67)</f>
        <v/>
      </c>
      <c r="E68" s="1"/>
      <c r="F68" s="2"/>
      <c r="G68" s="1"/>
      <c r="H68" s="2"/>
      <c r="I68" s="1"/>
      <c r="J68" s="2"/>
      <c r="K68" s="29"/>
      <c r="L68" s="65" t="str">
        <f>IF(SUM($E68,$G68,$I68)=0,"",SUM($E68,$G68,$I68))</f>
        <v/>
      </c>
      <c r="M68" s="64" t="str">
        <f>IF(SUM(F68,H68,J68)&gt;0,SUM(F68,H68,J68),"")</f>
        <v/>
      </c>
      <c r="N68" s="66" t="str">
        <f t="shared" ref="N68:N99" si="15">IFERROR(_xlfn.RANK.EQ($O68, rank,1) + COUNTIFS(rank, $O68,score, "&gt;" &amp;M68),"")</f>
        <v/>
      </c>
      <c r="O68" s="97" t="str" cm="1">
        <f t="array" ref="O68">_xlfn.IFS(SUM($E68,$G68,$I68)=0,"",$K68&gt;=time_violations,"",SUM($E68,$G68,$I68)&gt;0,SUM($E68,$G68,$I68))</f>
        <v/>
      </c>
      <c r="P68" t="str">
        <f t="shared" ref="P68:P99" si="16">IF(K68="","",K68*penalty_points-penalty_points)</f>
        <v/>
      </c>
      <c r="AF68" s="67" t="str">
        <f t="shared" ca="1" si="9"/>
        <v/>
      </c>
    </row>
    <row r="69" spans="1:32" ht="15.6" customHeight="1" x14ac:dyDescent="0.25">
      <c r="A69" s="562"/>
      <c r="B69" s="142" t="str" cm="1">
        <f t="array" aca="1" ref="B69" ca="1">IFERROR(_xlfn.IFS(M69="","",K69&gt;=time_violations,0,OR(N69/COUNT(rank)&lt;=percentage_superior,AF69&lt;&gt;""),1),"")</f>
        <v/>
      </c>
      <c r="C69" s="143" t="s">
        <v>600</v>
      </c>
      <c r="D69" s="143" t="str">
        <f>IF(Entries!E68="","",Entries!E68)</f>
        <v/>
      </c>
      <c r="E69" s="3"/>
      <c r="F69" s="4"/>
      <c r="G69" s="3"/>
      <c r="H69" s="4"/>
      <c r="I69" s="3"/>
      <c r="J69" s="4"/>
      <c r="K69" s="29"/>
      <c r="L69" s="65" t="str">
        <f t="shared" si="4"/>
        <v/>
      </c>
      <c r="M69" s="64" t="str">
        <f t="shared" ref="M69:M74" si="17">IF(SUM(F69,H69,J69)&gt;0,SUM(F69,H69,J69),"")</f>
        <v/>
      </c>
      <c r="N69" s="66" t="str">
        <f t="shared" si="15"/>
        <v/>
      </c>
      <c r="O69" s="97" t="str" cm="1">
        <f t="array" ref="O69">_xlfn.IFS(SUM($E69,$G69,$I69)=0,"",$K69&gt;=time_violations,"",SUM($E69,$G69,$I69)&gt;0,SUM($E69,$G69,$I69))</f>
        <v/>
      </c>
      <c r="P69" t="str">
        <f t="shared" si="16"/>
        <v/>
      </c>
      <c r="AF69" s="67" t="str">
        <f t="shared" ref="AF69:AF131" ca="1" si="18">IFERROR(VLOOKUP(C69,$R$4:$AD$11,11,FALSE),"")</f>
        <v/>
      </c>
    </row>
    <row r="70" spans="1:32" ht="15.6" customHeight="1" x14ac:dyDescent="0.25">
      <c r="A70" s="562"/>
      <c r="B70" s="142" t="str" cm="1">
        <f t="array" aca="1" ref="B70" ca="1">IFERROR(_xlfn.IFS(M70="","",K70&gt;=time_violations,0,OR(N70/COUNT(rank)&lt;=percentage_superior,AF70&lt;&gt;""),1),"")</f>
        <v/>
      </c>
      <c r="C70" s="143" t="s">
        <v>608</v>
      </c>
      <c r="D70" s="143" t="str">
        <f>IF(Entries!E69="","",Entries!E69)</f>
        <v/>
      </c>
      <c r="E70" s="3"/>
      <c r="F70" s="4"/>
      <c r="G70" s="3"/>
      <c r="H70" s="4"/>
      <c r="I70" s="3"/>
      <c r="J70" s="4"/>
      <c r="K70" s="29"/>
      <c r="L70" s="65" t="str">
        <f t="shared" si="4"/>
        <v/>
      </c>
      <c r="M70" s="64" t="str">
        <f t="shared" si="17"/>
        <v/>
      </c>
      <c r="N70" s="66" t="str">
        <f t="shared" si="15"/>
        <v/>
      </c>
      <c r="O70" s="97" t="str" cm="1">
        <f t="array" ref="O70">_xlfn.IFS(SUM($E70,$G70,$I70)=0,"",$K70&gt;=time_violations,"",SUM($E70,$G70,$I70)&gt;0,SUM($E70,$G70,$I70))</f>
        <v/>
      </c>
      <c r="P70" t="str">
        <f t="shared" si="16"/>
        <v/>
      </c>
      <c r="AF70" s="67" t="str">
        <f t="shared" ca="1" si="18"/>
        <v/>
      </c>
    </row>
    <row r="71" spans="1:32" ht="15.6" customHeight="1" x14ac:dyDescent="0.25">
      <c r="A71" s="563"/>
      <c r="B71" s="142" t="str" cm="1">
        <f t="array" aca="1" ref="B71" ca="1">IFERROR(_xlfn.IFS(M71="","",K71&gt;=time_violations,0,OR(N71/COUNT(rank)&lt;=percentage_superior,AF71&lt;&gt;""),1),"")</f>
        <v/>
      </c>
      <c r="C71" s="143" t="s">
        <v>616</v>
      </c>
      <c r="D71" s="143" t="str">
        <f>IF(Entries!E70="","",Entries!E70)</f>
        <v/>
      </c>
      <c r="E71" s="3"/>
      <c r="F71" s="4"/>
      <c r="G71" s="3"/>
      <c r="H71" s="4"/>
      <c r="I71" s="3"/>
      <c r="J71" s="4"/>
      <c r="K71" s="29"/>
      <c r="L71" s="65" t="str">
        <f t="shared" si="4"/>
        <v/>
      </c>
      <c r="M71" s="64" t="str">
        <f t="shared" si="17"/>
        <v/>
      </c>
      <c r="N71" s="66" t="str">
        <f t="shared" si="15"/>
        <v/>
      </c>
      <c r="O71" s="97" t="str" cm="1">
        <f t="array" ref="O71">_xlfn.IFS(SUM($E71,$G71,$I71)=0,"",$K71&gt;=time_violations,"",SUM($E71,$G71,$I71)&gt;0,SUM($E71,$G71,$I71))</f>
        <v/>
      </c>
      <c r="P71" t="str">
        <f t="shared" si="16"/>
        <v/>
      </c>
      <c r="AF71" s="67" t="str">
        <f t="shared" ca="1" si="18"/>
        <v/>
      </c>
    </row>
    <row r="72" spans="1:32" ht="15.6" customHeight="1" x14ac:dyDescent="0.25">
      <c r="A72" s="498" t="s">
        <v>42</v>
      </c>
      <c r="B72" s="77" t="str" cm="1">
        <f t="array" aca="1" ref="B72" ca="1">IFERROR(_xlfn.IFS(M72="","",K72&gt;=time_violations,0,OR(N72/COUNT(rank)&lt;=percentage_superior,AF72&lt;&gt;""),1),"")</f>
        <v/>
      </c>
      <c r="C72" s="78" t="s">
        <v>624</v>
      </c>
      <c r="D72" s="78" t="str">
        <f>IF(Entries!E71="","",Entries!E71)</f>
        <v/>
      </c>
      <c r="E72" s="5"/>
      <c r="F72" s="6"/>
      <c r="G72" s="5"/>
      <c r="H72" s="6"/>
      <c r="I72" s="5"/>
      <c r="J72" s="6"/>
      <c r="K72" s="30"/>
      <c r="L72" s="82" t="str">
        <f t="shared" si="4"/>
        <v/>
      </c>
      <c r="M72" s="83" t="str">
        <f t="shared" si="17"/>
        <v/>
      </c>
      <c r="N72" s="84" t="str">
        <f t="shared" si="15"/>
        <v/>
      </c>
      <c r="O72" s="97" t="str" cm="1">
        <f t="array" ref="O72">_xlfn.IFS(SUM($E72,$G72,$I72)=0,"",$K72&gt;=time_violations,"",SUM($E72,$G72,$I72)&gt;0,SUM($E72,$G72,$I72))</f>
        <v/>
      </c>
      <c r="P72" t="str">
        <f t="shared" si="16"/>
        <v/>
      </c>
      <c r="AF72" s="67" t="str">
        <f t="shared" ca="1" si="18"/>
        <v/>
      </c>
    </row>
    <row r="73" spans="1:32" ht="15.6" customHeight="1" x14ac:dyDescent="0.25">
      <c r="A73" s="499"/>
      <c r="B73" s="77" t="str" cm="1">
        <f t="array" aca="1" ref="B73" ca="1">IFERROR(_xlfn.IFS(M73="","",K73&gt;=time_violations,0,OR(N73/COUNT(rank)&lt;=percentage_superior,AF73&lt;&gt;""),1),"")</f>
        <v/>
      </c>
      <c r="C73" s="78" t="s">
        <v>633</v>
      </c>
      <c r="D73" s="78" t="str">
        <f>IF(Entries!E72="","",Entries!E72)</f>
        <v/>
      </c>
      <c r="E73" s="5"/>
      <c r="F73" s="6"/>
      <c r="G73" s="5"/>
      <c r="H73" s="6"/>
      <c r="I73" s="5"/>
      <c r="J73" s="6"/>
      <c r="K73" s="30"/>
      <c r="L73" s="82" t="str">
        <f t="shared" si="4"/>
        <v/>
      </c>
      <c r="M73" s="83" t="str">
        <f t="shared" si="17"/>
        <v/>
      </c>
      <c r="N73" s="84" t="str">
        <f t="shared" si="15"/>
        <v/>
      </c>
      <c r="O73" s="97" t="str" cm="1">
        <f t="array" ref="O73">_xlfn.IFS(SUM($E73,$G73,$I73)=0,"",$K73&gt;=time_violations,"",SUM($E73,$G73,$I73)&gt;0,SUM($E73,$G73,$I73))</f>
        <v/>
      </c>
      <c r="P73" t="str">
        <f t="shared" si="16"/>
        <v/>
      </c>
      <c r="AF73" s="67" t="str">
        <f t="shared" ca="1" si="18"/>
        <v/>
      </c>
    </row>
    <row r="74" spans="1:32" ht="15.6" customHeight="1" x14ac:dyDescent="0.25">
      <c r="A74" s="499"/>
      <c r="B74" s="77" t="str" cm="1">
        <f t="array" aca="1" ref="B74" ca="1">IFERROR(_xlfn.IFS(M74="","",K74&gt;=time_violations,0,OR(N74/COUNT(rank)&lt;=percentage_superior,AF74&lt;&gt;""),1),"")</f>
        <v/>
      </c>
      <c r="C74" s="78" t="s">
        <v>641</v>
      </c>
      <c r="D74" s="78" t="str">
        <f>IF(Entries!E73="","",Entries!E73)</f>
        <v/>
      </c>
      <c r="E74" s="5"/>
      <c r="F74" s="6"/>
      <c r="G74" s="5"/>
      <c r="H74" s="6"/>
      <c r="I74" s="5"/>
      <c r="J74" s="6"/>
      <c r="K74" s="30"/>
      <c r="L74" s="82" t="str">
        <f t="shared" si="4"/>
        <v/>
      </c>
      <c r="M74" s="83" t="str">
        <f t="shared" si="17"/>
        <v/>
      </c>
      <c r="N74" s="84" t="str">
        <f t="shared" si="15"/>
        <v/>
      </c>
      <c r="O74" s="97" t="str" cm="1">
        <f t="array" ref="O74">_xlfn.IFS(SUM($E74,$G74,$I74)=0,"",$K74&gt;=time_violations,"",SUM($E74,$G74,$I74)&gt;0,SUM($E74,$G74,$I74))</f>
        <v/>
      </c>
      <c r="P74" t="str">
        <f t="shared" si="16"/>
        <v/>
      </c>
      <c r="AF74" s="67" t="str">
        <f t="shared" ca="1" si="18"/>
        <v/>
      </c>
    </row>
    <row r="75" spans="1:32" ht="15.6" customHeight="1" x14ac:dyDescent="0.25">
      <c r="A75" s="500"/>
      <c r="B75" s="77" t="str" cm="1">
        <f t="array" aca="1" ref="B75" ca="1">IFERROR(_xlfn.IFS(M75="","",K75&gt;=time_violations,0,OR(N75/COUNT(rank)&lt;=percentage_superior,AF75&lt;&gt;""),1),"")</f>
        <v/>
      </c>
      <c r="C75" s="78" t="s">
        <v>649</v>
      </c>
      <c r="D75" s="78" t="str">
        <f>IF(Entries!E74="","",Entries!E74)</f>
        <v/>
      </c>
      <c r="E75" s="5"/>
      <c r="F75" s="6"/>
      <c r="G75" s="5"/>
      <c r="H75" s="6"/>
      <c r="I75" s="5"/>
      <c r="J75" s="6"/>
      <c r="K75" s="30"/>
      <c r="L75" s="82" t="str">
        <f t="shared" si="4"/>
        <v/>
      </c>
      <c r="M75" s="83" t="str">
        <f>IF(SUM(F75,H75,J75)&gt;0,SUM(F75,H75,J75),"")</f>
        <v/>
      </c>
      <c r="N75" s="84" t="str">
        <f t="shared" si="15"/>
        <v/>
      </c>
      <c r="O75" s="97" t="str" cm="1">
        <f t="array" ref="O75">_xlfn.IFS(SUM($E75,$G75,$I75)=0,"",$K75&gt;=time_violations,"",SUM($E75,$G75,$I75)&gt;0,SUM($E75,$G75,$I75))</f>
        <v/>
      </c>
      <c r="P75" t="str">
        <f t="shared" si="16"/>
        <v/>
      </c>
      <c r="AF75" s="67" t="str">
        <f t="shared" ca="1" si="18"/>
        <v/>
      </c>
    </row>
    <row r="76" spans="1:32" ht="15.6" customHeight="1" x14ac:dyDescent="0.25">
      <c r="A76" s="507" t="s">
        <v>43</v>
      </c>
      <c r="B76" s="87" t="str" cm="1">
        <f t="array" aca="1" ref="B76" ca="1">IFERROR(_xlfn.IFS(M76="","",K76&gt;=time_violations,0,OR(N76/COUNT(rank)&lt;=percentage_superior,AF76&lt;&gt;""),1),"")</f>
        <v/>
      </c>
      <c r="C76" s="88" t="s">
        <v>657</v>
      </c>
      <c r="D76" s="88" t="str">
        <f>IF(Entries!E75="","",Entries!E75)</f>
        <v/>
      </c>
      <c r="E76" s="7"/>
      <c r="F76" s="8"/>
      <c r="G76" s="7"/>
      <c r="H76" s="8"/>
      <c r="I76" s="7"/>
      <c r="J76" s="8"/>
      <c r="K76" s="31"/>
      <c r="L76" s="92" t="str">
        <f t="shared" si="4"/>
        <v/>
      </c>
      <c r="M76" s="93" t="str">
        <f t="shared" ref="M76:M99" si="19">IF(SUM(F76,H76,J76)&gt;0,SUM(F76,H76,J76),"")</f>
        <v/>
      </c>
      <c r="N76" s="94" t="str">
        <f t="shared" si="15"/>
        <v/>
      </c>
      <c r="O76" s="97" t="str" cm="1">
        <f t="array" ref="O76">_xlfn.IFS(SUM($E76,$G76,$I76)=0,"",$K76&gt;=time_violations,"",SUM($E76,$G76,$I76)&gt;0,SUM($E76,$G76,$I76))</f>
        <v/>
      </c>
      <c r="P76" t="str">
        <f t="shared" si="16"/>
        <v/>
      </c>
      <c r="AF76" s="67" t="str">
        <f t="shared" ca="1" si="18"/>
        <v/>
      </c>
    </row>
    <row r="77" spans="1:32" ht="15.6" customHeight="1" x14ac:dyDescent="0.25">
      <c r="A77" s="508"/>
      <c r="B77" s="87" t="str" cm="1">
        <f t="array" aca="1" ref="B77" ca="1">IFERROR(_xlfn.IFS(M77="","",K77&gt;=time_violations,0,OR(N77/COUNT(rank)&lt;=percentage_superior,AF77&lt;&gt;""),1),"")</f>
        <v/>
      </c>
      <c r="C77" s="88" t="s">
        <v>666</v>
      </c>
      <c r="D77" s="88" t="str">
        <f>IF(Entries!E76="","",Entries!E76)</f>
        <v/>
      </c>
      <c r="E77" s="7"/>
      <c r="F77" s="8"/>
      <c r="G77" s="7"/>
      <c r="H77" s="8"/>
      <c r="I77" s="7"/>
      <c r="J77" s="8"/>
      <c r="K77" s="31"/>
      <c r="L77" s="92" t="str">
        <f t="shared" si="4"/>
        <v/>
      </c>
      <c r="M77" s="93" t="str">
        <f t="shared" si="19"/>
        <v/>
      </c>
      <c r="N77" s="94" t="str">
        <f t="shared" si="15"/>
        <v/>
      </c>
      <c r="O77" s="97" t="str" cm="1">
        <f t="array" ref="O77">_xlfn.IFS(SUM($E77,$G77,$I77)=0,"",$K77&gt;=time_violations,"",SUM($E77,$G77,$I77)&gt;0,SUM($E77,$G77,$I77))</f>
        <v/>
      </c>
      <c r="P77" t="str">
        <f t="shared" si="16"/>
        <v/>
      </c>
      <c r="AF77" s="67" t="str">
        <f t="shared" ca="1" si="18"/>
        <v/>
      </c>
    </row>
    <row r="78" spans="1:32" ht="15.6" customHeight="1" x14ac:dyDescent="0.25">
      <c r="A78" s="508"/>
      <c r="B78" s="87" t="str" cm="1">
        <f t="array" aca="1" ref="B78" ca="1">IFERROR(_xlfn.IFS(M78="","",K78&gt;=time_violations,0,OR(N78/COUNT(rank)&lt;=percentage_superior,AF78&lt;&gt;""),1),"")</f>
        <v/>
      </c>
      <c r="C78" s="88" t="s">
        <v>674</v>
      </c>
      <c r="D78" s="88" t="str">
        <f>IF(Entries!E77="","",Entries!E77)</f>
        <v/>
      </c>
      <c r="E78" s="7"/>
      <c r="F78" s="8"/>
      <c r="G78" s="7"/>
      <c r="H78" s="8"/>
      <c r="I78" s="7"/>
      <c r="J78" s="8"/>
      <c r="K78" s="31"/>
      <c r="L78" s="92" t="str">
        <f t="shared" si="4"/>
        <v/>
      </c>
      <c r="M78" s="93" t="str">
        <f t="shared" si="19"/>
        <v/>
      </c>
      <c r="N78" s="94" t="str">
        <f t="shared" si="15"/>
        <v/>
      </c>
      <c r="O78" s="97" t="str" cm="1">
        <f t="array" ref="O78">_xlfn.IFS(SUM($E78,$G78,$I78)=0,"",$K78&gt;=time_violations,"",SUM($E78,$G78,$I78)&gt;0,SUM($E78,$G78,$I78))</f>
        <v/>
      </c>
      <c r="P78" t="str">
        <f t="shared" si="16"/>
        <v/>
      </c>
      <c r="AF78" s="67" t="str">
        <f t="shared" ca="1" si="18"/>
        <v/>
      </c>
    </row>
    <row r="79" spans="1:32" ht="15.6" customHeight="1" x14ac:dyDescent="0.25">
      <c r="A79" s="509"/>
      <c r="B79" s="87" t="str" cm="1">
        <f t="array" aca="1" ref="B79" ca="1">IFERROR(_xlfn.IFS(M79="","",K79&gt;=time_violations,0,OR(N79/COUNT(rank)&lt;=percentage_superior,AF79&lt;&gt;""),1),"")</f>
        <v/>
      </c>
      <c r="C79" s="88" t="s">
        <v>682</v>
      </c>
      <c r="D79" s="88" t="str">
        <f>IF(Entries!E78="","",Entries!E78)</f>
        <v/>
      </c>
      <c r="E79" s="7"/>
      <c r="F79" s="8"/>
      <c r="G79" s="7"/>
      <c r="H79" s="8"/>
      <c r="I79" s="7"/>
      <c r="J79" s="8"/>
      <c r="K79" s="31"/>
      <c r="L79" s="92" t="str">
        <f t="shared" si="4"/>
        <v/>
      </c>
      <c r="M79" s="93" t="str">
        <f t="shared" si="19"/>
        <v/>
      </c>
      <c r="N79" s="93" t="str">
        <f t="shared" si="15"/>
        <v/>
      </c>
      <c r="O79" s="97" t="str" cm="1">
        <f t="array" ref="O79">_xlfn.IFS(SUM($E79,$G79,$I79)=0,"",$K79&gt;=time_violations,"",SUM($E79,$G79,$I79)&gt;0,SUM($E79,$G79,$I79))</f>
        <v/>
      </c>
      <c r="P79" t="str">
        <f t="shared" si="16"/>
        <v/>
      </c>
      <c r="AF79" s="67" t="str">
        <f t="shared" ca="1" si="18"/>
        <v/>
      </c>
    </row>
    <row r="80" spans="1:32" ht="15.6" customHeight="1" x14ac:dyDescent="0.25">
      <c r="A80" s="516" t="s">
        <v>44</v>
      </c>
      <c r="B80" s="98" t="str" cm="1">
        <f t="array" aca="1" ref="B80" ca="1">IFERROR(_xlfn.IFS(M80="","",K80&gt;=time_violations,0,OR(N80/COUNT(rank)&lt;=percentage_superior,AF80&lt;&gt;""),1),"")</f>
        <v/>
      </c>
      <c r="C80" s="99" t="s">
        <v>690</v>
      </c>
      <c r="D80" s="99" t="str">
        <f>IF(Entries!E79="","",Entries!E79)</f>
        <v/>
      </c>
      <c r="E80" s="9"/>
      <c r="F80" s="10"/>
      <c r="G80" s="9"/>
      <c r="H80" s="10"/>
      <c r="I80" s="9"/>
      <c r="J80" s="10"/>
      <c r="K80" s="32"/>
      <c r="L80" s="103" t="str">
        <f t="shared" si="4"/>
        <v/>
      </c>
      <c r="M80" s="104" t="str">
        <f t="shared" si="19"/>
        <v/>
      </c>
      <c r="N80" s="104" t="str">
        <f t="shared" si="15"/>
        <v/>
      </c>
      <c r="O80" s="97" t="str" cm="1">
        <f t="array" ref="O80">_xlfn.IFS(SUM($E80,$G80,$I80)=0,"",$K80&gt;=time_violations,"",SUM($E80,$G80,$I80)&gt;0,SUM($E80,$G80,$I80))</f>
        <v/>
      </c>
      <c r="P80" t="str">
        <f t="shared" si="16"/>
        <v/>
      </c>
      <c r="AF80" s="67" t="str">
        <f t="shared" ca="1" si="18"/>
        <v/>
      </c>
    </row>
    <row r="81" spans="1:32" ht="15.6" customHeight="1" x14ac:dyDescent="0.25">
      <c r="A81" s="517"/>
      <c r="B81" s="98" t="str" cm="1">
        <f t="array" aca="1" ref="B81" ca="1">IFERROR(_xlfn.IFS(M81="","",K81&gt;=time_violations,0,OR(N81/COUNT(rank)&lt;=percentage_superior,AF81&lt;&gt;""),1),"")</f>
        <v/>
      </c>
      <c r="C81" s="99" t="s">
        <v>699</v>
      </c>
      <c r="D81" s="99" t="str">
        <f>IF(Entries!E80="","",Entries!E80)</f>
        <v/>
      </c>
      <c r="E81" s="9"/>
      <c r="F81" s="10"/>
      <c r="G81" s="9"/>
      <c r="H81" s="10"/>
      <c r="I81" s="9"/>
      <c r="J81" s="10"/>
      <c r="K81" s="32"/>
      <c r="L81" s="103" t="str">
        <f t="shared" si="4"/>
        <v/>
      </c>
      <c r="M81" s="104" t="str">
        <f t="shared" si="19"/>
        <v/>
      </c>
      <c r="N81" s="104" t="str">
        <f t="shared" si="15"/>
        <v/>
      </c>
      <c r="O81" s="97" t="str" cm="1">
        <f t="array" ref="O81">_xlfn.IFS(SUM($E81,$G81,$I81)=0,"",$K81&gt;=time_violations,"",SUM($E81,$G81,$I81)&gt;0,SUM($E81,$G81,$I81))</f>
        <v/>
      </c>
      <c r="P81" t="str">
        <f t="shared" si="16"/>
        <v/>
      </c>
      <c r="AF81" s="67" t="str">
        <f t="shared" ca="1" si="18"/>
        <v/>
      </c>
    </row>
    <row r="82" spans="1:32" ht="15.6" customHeight="1" x14ac:dyDescent="0.25">
      <c r="A82" s="517"/>
      <c r="B82" s="98" t="str" cm="1">
        <f t="array" aca="1" ref="B82" ca="1">IFERROR(_xlfn.IFS(M82="","",K82&gt;=time_violations,0,OR(N82/COUNT(rank)&lt;=percentage_superior,AF82&lt;&gt;""),1),"")</f>
        <v/>
      </c>
      <c r="C82" s="99" t="s">
        <v>707</v>
      </c>
      <c r="D82" s="99" t="str">
        <f>IF(Entries!E81="","",Entries!E81)</f>
        <v/>
      </c>
      <c r="E82" s="9"/>
      <c r="F82" s="10"/>
      <c r="G82" s="9"/>
      <c r="H82" s="10"/>
      <c r="I82" s="9"/>
      <c r="J82" s="10"/>
      <c r="K82" s="32"/>
      <c r="L82" s="103" t="str">
        <f t="shared" si="4"/>
        <v/>
      </c>
      <c r="M82" s="104" t="str">
        <f t="shared" si="19"/>
        <v/>
      </c>
      <c r="N82" s="104" t="str">
        <f t="shared" si="15"/>
        <v/>
      </c>
      <c r="O82" s="97" t="str" cm="1">
        <f t="array" ref="O82">_xlfn.IFS(SUM($E82,$G82,$I82)=0,"",$K82&gt;=time_violations,"",SUM($E82,$G82,$I82)&gt;0,SUM($E82,$G82,$I82))</f>
        <v/>
      </c>
      <c r="P82" t="str">
        <f t="shared" si="16"/>
        <v/>
      </c>
      <c r="AF82" s="67" t="str">
        <f t="shared" ca="1" si="18"/>
        <v/>
      </c>
    </row>
    <row r="83" spans="1:32" ht="15.6" customHeight="1" x14ac:dyDescent="0.25">
      <c r="A83" s="518"/>
      <c r="B83" s="98" t="str" cm="1">
        <f t="array" aca="1" ref="B83" ca="1">IFERROR(_xlfn.IFS(M83="","",K83&gt;=time_violations,0,OR(N83/COUNT(rank)&lt;=percentage_superior,AF83&lt;&gt;""),1),"")</f>
        <v/>
      </c>
      <c r="C83" s="99" t="s">
        <v>715</v>
      </c>
      <c r="D83" s="99" t="str">
        <f>IF(Entries!E82="","",Entries!E82)</f>
        <v/>
      </c>
      <c r="E83" s="9"/>
      <c r="F83" s="10"/>
      <c r="G83" s="9"/>
      <c r="H83" s="10"/>
      <c r="I83" s="9"/>
      <c r="J83" s="10"/>
      <c r="K83" s="32"/>
      <c r="L83" s="103" t="str">
        <f t="shared" si="4"/>
        <v/>
      </c>
      <c r="M83" s="104" t="str">
        <f t="shared" si="19"/>
        <v/>
      </c>
      <c r="N83" s="104" t="str">
        <f t="shared" si="15"/>
        <v/>
      </c>
      <c r="O83" s="97" t="str" cm="1">
        <f t="array" ref="O83">_xlfn.IFS(SUM($E83,$G83,$I83)=0,"",$K83&gt;=time_violations,"",SUM($E83,$G83,$I83)&gt;0,SUM($E83,$G83,$I83))</f>
        <v/>
      </c>
      <c r="P83" t="str">
        <f t="shared" si="16"/>
        <v/>
      </c>
      <c r="AF83" s="67" t="str">
        <f t="shared" ca="1" si="18"/>
        <v/>
      </c>
    </row>
    <row r="84" spans="1:32" ht="15.6" customHeight="1" x14ac:dyDescent="0.25">
      <c r="A84" s="525" t="s">
        <v>45</v>
      </c>
      <c r="B84" s="105" t="str" cm="1">
        <f t="array" aca="1" ref="B84" ca="1">IFERROR(_xlfn.IFS(M84="","",K84&gt;=time_violations,0,OR(N84/COUNT(rank)&lt;=percentage_superior,AF84&lt;&gt;""),1),"")</f>
        <v/>
      </c>
      <c r="C84" s="106" t="s">
        <v>723</v>
      </c>
      <c r="D84" s="106" t="str">
        <f>IF(Entries!E83="","",Entries!E83)</f>
        <v/>
      </c>
      <c r="E84" s="11"/>
      <c r="F84" s="12"/>
      <c r="G84" s="11"/>
      <c r="H84" s="12"/>
      <c r="I84" s="11"/>
      <c r="J84" s="12"/>
      <c r="K84" s="33"/>
      <c r="L84" s="110" t="str">
        <f t="shared" si="4"/>
        <v/>
      </c>
      <c r="M84" s="111" t="str">
        <f t="shared" si="19"/>
        <v/>
      </c>
      <c r="N84" s="111" t="str">
        <f t="shared" si="15"/>
        <v/>
      </c>
      <c r="O84" s="97" t="str" cm="1">
        <f t="array" ref="O84">_xlfn.IFS(SUM($E84,$G84,$I84)=0,"",$K84&gt;=time_violations,"",SUM($E84,$G84,$I84)&gt;0,SUM($E84,$G84,$I84))</f>
        <v/>
      </c>
      <c r="P84" t="str">
        <f t="shared" si="16"/>
        <v/>
      </c>
      <c r="AF84" s="67" t="str">
        <f t="shared" ca="1" si="18"/>
        <v/>
      </c>
    </row>
    <row r="85" spans="1:32" ht="15.6" customHeight="1" x14ac:dyDescent="0.25">
      <c r="A85" s="526"/>
      <c r="B85" s="105" t="str" cm="1">
        <f t="array" aca="1" ref="B85" ca="1">IFERROR(_xlfn.IFS(M85="","",K85&gt;=time_violations,0,OR(N85/COUNT(rank)&lt;=percentage_superior,AF85&lt;&gt;""),1),"")</f>
        <v/>
      </c>
      <c r="C85" s="106" t="s">
        <v>732</v>
      </c>
      <c r="D85" s="106" t="str">
        <f>IF(Entries!E84="","",Entries!E84)</f>
        <v/>
      </c>
      <c r="E85" s="11"/>
      <c r="F85" s="12"/>
      <c r="G85" s="11"/>
      <c r="H85" s="12"/>
      <c r="I85" s="11"/>
      <c r="J85" s="12"/>
      <c r="K85" s="33"/>
      <c r="L85" s="110" t="str">
        <f t="shared" si="4"/>
        <v/>
      </c>
      <c r="M85" s="111" t="str">
        <f t="shared" si="19"/>
        <v/>
      </c>
      <c r="N85" s="111" t="str">
        <f t="shared" si="15"/>
        <v/>
      </c>
      <c r="O85" s="97" t="str" cm="1">
        <f t="array" ref="O85">_xlfn.IFS(SUM($E85,$G85,$I85)=0,"",$K85&gt;=time_violations,"",SUM($E85,$G85,$I85)&gt;0,SUM($E85,$G85,$I85))</f>
        <v/>
      </c>
      <c r="P85" t="str">
        <f t="shared" si="16"/>
        <v/>
      </c>
      <c r="AF85" s="67" t="str">
        <f t="shared" ca="1" si="18"/>
        <v/>
      </c>
    </row>
    <row r="86" spans="1:32" ht="15.6" customHeight="1" x14ac:dyDescent="0.25">
      <c r="A86" s="526"/>
      <c r="B86" s="105" t="str" cm="1">
        <f t="array" aca="1" ref="B86" ca="1">IFERROR(_xlfn.IFS(M86="","",K86&gt;=time_violations,0,OR(N86/COUNT(rank)&lt;=percentage_superior,AF86&lt;&gt;""),1),"")</f>
        <v/>
      </c>
      <c r="C86" s="106" t="s">
        <v>740</v>
      </c>
      <c r="D86" s="106" t="str">
        <f>IF(Entries!E85="","",Entries!E85)</f>
        <v/>
      </c>
      <c r="E86" s="11"/>
      <c r="F86" s="12"/>
      <c r="G86" s="11"/>
      <c r="H86" s="12"/>
      <c r="I86" s="11"/>
      <c r="J86" s="12"/>
      <c r="K86" s="33"/>
      <c r="L86" s="110" t="str">
        <f t="shared" si="4"/>
        <v/>
      </c>
      <c r="M86" s="111" t="str">
        <f t="shared" si="19"/>
        <v/>
      </c>
      <c r="N86" s="111" t="str">
        <f t="shared" si="15"/>
        <v/>
      </c>
      <c r="O86" s="97" t="str" cm="1">
        <f t="array" ref="O86">_xlfn.IFS(SUM($E86,$G86,$I86)=0,"",$K86&gt;=time_violations,"",SUM($E86,$G86,$I86)&gt;0,SUM($E86,$G86,$I86))</f>
        <v/>
      </c>
      <c r="P86" t="str">
        <f t="shared" si="16"/>
        <v/>
      </c>
      <c r="AF86" s="67" t="str">
        <f t="shared" ca="1" si="18"/>
        <v/>
      </c>
    </row>
    <row r="87" spans="1:32" ht="15.6" customHeight="1" x14ac:dyDescent="0.25">
      <c r="A87" s="527"/>
      <c r="B87" s="105" t="str" cm="1">
        <f t="array" aca="1" ref="B87" ca="1">IFERROR(_xlfn.IFS(M87="","",K87&gt;=time_violations,0,OR(N87/COUNT(rank)&lt;=percentage_superior,AF87&lt;&gt;""),1),"")</f>
        <v/>
      </c>
      <c r="C87" s="106" t="s">
        <v>748</v>
      </c>
      <c r="D87" s="106" t="str">
        <f>IF(Entries!E86="","",Entries!E86)</f>
        <v/>
      </c>
      <c r="E87" s="11"/>
      <c r="F87" s="12"/>
      <c r="G87" s="11"/>
      <c r="H87" s="12"/>
      <c r="I87" s="11"/>
      <c r="J87" s="12"/>
      <c r="K87" s="33"/>
      <c r="L87" s="110" t="str">
        <f t="shared" si="4"/>
        <v/>
      </c>
      <c r="M87" s="111" t="str">
        <f t="shared" si="19"/>
        <v/>
      </c>
      <c r="N87" s="111" t="str">
        <f t="shared" si="15"/>
        <v/>
      </c>
      <c r="O87" s="97" t="str" cm="1">
        <f t="array" ref="O87">_xlfn.IFS(SUM($E87,$G87,$I87)=0,"",$K87&gt;=time_violations,"",SUM($E87,$G87,$I87)&gt;0,SUM($E87,$G87,$I87))</f>
        <v/>
      </c>
      <c r="P87" t="str">
        <f t="shared" si="16"/>
        <v/>
      </c>
      <c r="AF87" s="67" t="str">
        <f t="shared" ca="1" si="18"/>
        <v/>
      </c>
    </row>
    <row r="88" spans="1:32" ht="15.6" customHeight="1" x14ac:dyDescent="0.25">
      <c r="A88" s="534" t="s">
        <v>46</v>
      </c>
      <c r="B88" s="112" t="str" cm="1">
        <f t="array" aca="1" ref="B88" ca="1">IFERROR(_xlfn.IFS(M88="","",K88&gt;=time_violations,0,OR(N88/COUNT(rank)&lt;=percentage_superior,AF88&lt;&gt;""),1),"")</f>
        <v/>
      </c>
      <c r="C88" s="113" t="s">
        <v>756</v>
      </c>
      <c r="D88" s="113" t="str">
        <f>IF(Entries!E87="","",Entries!E87)</f>
        <v/>
      </c>
      <c r="E88" s="13"/>
      <c r="F88" s="14"/>
      <c r="G88" s="13"/>
      <c r="H88" s="14"/>
      <c r="I88" s="13"/>
      <c r="J88" s="14"/>
      <c r="K88" s="34"/>
      <c r="L88" s="117" t="str">
        <f t="shared" si="4"/>
        <v/>
      </c>
      <c r="M88" s="118" t="str">
        <f t="shared" si="19"/>
        <v/>
      </c>
      <c r="N88" s="118" t="str">
        <f t="shared" si="15"/>
        <v/>
      </c>
      <c r="O88" s="97" t="str" cm="1">
        <f t="array" ref="O88">_xlfn.IFS(SUM($E88,$G88,$I88)=0,"",$K88&gt;=time_violations,"",SUM($E88,$G88,$I88)&gt;0,SUM($E88,$G88,$I88))</f>
        <v/>
      </c>
      <c r="P88" t="str">
        <f t="shared" si="16"/>
        <v/>
      </c>
      <c r="AF88" s="67" t="str">
        <f t="shared" ca="1" si="18"/>
        <v/>
      </c>
    </row>
    <row r="89" spans="1:32" ht="15.6" customHeight="1" x14ac:dyDescent="0.25">
      <c r="A89" s="535"/>
      <c r="B89" s="112" t="str" cm="1">
        <f t="array" aca="1" ref="B89" ca="1">IFERROR(_xlfn.IFS(M89="","",K89&gt;=time_violations,0,OR(N89/COUNT(rank)&lt;=percentage_superior,AF89&lt;&gt;""),1),"")</f>
        <v/>
      </c>
      <c r="C89" s="113" t="s">
        <v>765</v>
      </c>
      <c r="D89" s="113" t="str">
        <f>IF(Entries!E88="","",Entries!E88)</f>
        <v/>
      </c>
      <c r="E89" s="13"/>
      <c r="F89" s="14"/>
      <c r="G89" s="13"/>
      <c r="H89" s="14"/>
      <c r="I89" s="13"/>
      <c r="J89" s="14"/>
      <c r="K89" s="34"/>
      <c r="L89" s="117" t="str">
        <f t="shared" si="4"/>
        <v/>
      </c>
      <c r="M89" s="118" t="str">
        <f t="shared" si="19"/>
        <v/>
      </c>
      <c r="N89" s="118" t="str">
        <f t="shared" si="15"/>
        <v/>
      </c>
      <c r="O89" s="97" t="str" cm="1">
        <f t="array" ref="O89">_xlfn.IFS(SUM($E89,$G89,$I89)=0,"",$K89&gt;=time_violations,"",SUM($E89,$G89,$I89)&gt;0,SUM($E89,$G89,$I89))</f>
        <v/>
      </c>
      <c r="P89" t="str">
        <f t="shared" si="16"/>
        <v/>
      </c>
      <c r="AF89" s="67" t="str">
        <f t="shared" ca="1" si="18"/>
        <v/>
      </c>
    </row>
    <row r="90" spans="1:32" ht="15.6" customHeight="1" x14ac:dyDescent="0.25">
      <c r="A90" s="535"/>
      <c r="B90" s="112" t="str" cm="1">
        <f t="array" aca="1" ref="B90" ca="1">IFERROR(_xlfn.IFS(M90="","",K90&gt;=time_violations,0,OR(N90/COUNT(rank)&lt;=percentage_superior,AF90&lt;&gt;""),1),"")</f>
        <v/>
      </c>
      <c r="C90" s="113" t="s">
        <v>773</v>
      </c>
      <c r="D90" s="113" t="str">
        <f>IF(Entries!E89="","",Entries!E89)</f>
        <v/>
      </c>
      <c r="E90" s="13"/>
      <c r="F90" s="14"/>
      <c r="G90" s="13"/>
      <c r="H90" s="14"/>
      <c r="I90" s="13"/>
      <c r="J90" s="14"/>
      <c r="K90" s="34"/>
      <c r="L90" s="117" t="str">
        <f t="shared" si="4"/>
        <v/>
      </c>
      <c r="M90" s="118" t="str">
        <f t="shared" si="19"/>
        <v/>
      </c>
      <c r="N90" s="118" t="str">
        <f t="shared" si="15"/>
        <v/>
      </c>
      <c r="O90" s="97" t="str" cm="1">
        <f t="array" ref="O90">_xlfn.IFS(SUM($E90,$G90,$I90)=0,"",$K90&gt;=time_violations,"",SUM($E90,$G90,$I90)&gt;0,SUM($E90,$G90,$I90))</f>
        <v/>
      </c>
      <c r="P90" t="str">
        <f t="shared" si="16"/>
        <v/>
      </c>
      <c r="AF90" s="67" t="str">
        <f t="shared" ca="1" si="18"/>
        <v/>
      </c>
    </row>
    <row r="91" spans="1:32" ht="15.6" customHeight="1" x14ac:dyDescent="0.25">
      <c r="A91" s="536"/>
      <c r="B91" s="119" t="str" cm="1">
        <f t="array" aca="1" ref="B91" ca="1">IFERROR(_xlfn.IFS(M91="","",K91&gt;=time_violations,0,OR(N91/COUNT(rank)&lt;=percentage_superior,AF91&lt;&gt;""),1),"")</f>
        <v/>
      </c>
      <c r="C91" s="120" t="s">
        <v>781</v>
      </c>
      <c r="D91" s="148" t="str">
        <f>IF(Entries!E90="","",Entries!E90)</f>
        <v/>
      </c>
      <c r="E91" s="15"/>
      <c r="F91" s="16"/>
      <c r="G91" s="15"/>
      <c r="H91" s="16"/>
      <c r="I91" s="15"/>
      <c r="J91" s="16"/>
      <c r="K91" s="189"/>
      <c r="L91" s="117" t="str">
        <f t="shared" si="4"/>
        <v/>
      </c>
      <c r="M91" s="118" t="str">
        <f t="shared" si="19"/>
        <v/>
      </c>
      <c r="N91" s="118" t="str">
        <f t="shared" si="15"/>
        <v/>
      </c>
      <c r="O91" s="97" t="str" cm="1">
        <f t="array" ref="O91">_xlfn.IFS(SUM($E91,$G91,$I91)=0,"",$K91&gt;=time_violations,"",SUM($E91,$G91,$I91)&gt;0,SUM($E91,$G91,$I91))</f>
        <v/>
      </c>
      <c r="P91" t="str">
        <f t="shared" si="16"/>
        <v/>
      </c>
      <c r="AF91" s="67" t="str">
        <f t="shared" ca="1" si="18"/>
        <v/>
      </c>
    </row>
    <row r="92" spans="1:32" ht="15.6" customHeight="1" x14ac:dyDescent="0.25">
      <c r="A92" s="543" t="s">
        <v>47</v>
      </c>
      <c r="B92" s="124" t="str" cm="1">
        <f t="array" aca="1" ref="B92" ca="1">IFERROR(_xlfn.IFS(M92="","",K92&gt;=time_violations,0,OR(N92/COUNT(rank)&lt;=percentage_superior,AF92&lt;&gt;""),1),"")</f>
        <v/>
      </c>
      <c r="C92" s="188" t="s">
        <v>789</v>
      </c>
      <c r="D92" s="125" t="str">
        <f>IF(Entries!E91="","",Entries!E91)</f>
        <v/>
      </c>
      <c r="E92" s="17"/>
      <c r="F92" s="18"/>
      <c r="G92" s="17"/>
      <c r="H92" s="18"/>
      <c r="I92" s="17"/>
      <c r="J92" s="18"/>
      <c r="K92" s="36"/>
      <c r="L92" s="129" t="str">
        <f t="shared" si="4"/>
        <v/>
      </c>
      <c r="M92" s="130" t="str">
        <f t="shared" si="19"/>
        <v/>
      </c>
      <c r="N92" s="130" t="str">
        <f t="shared" si="15"/>
        <v/>
      </c>
      <c r="O92" s="97" t="str" cm="1">
        <f t="array" ref="O92">_xlfn.IFS(SUM($E92,$G92,$I92)=0,"",$K92&gt;=time_violations,"",SUM($E92,$G92,$I92)&gt;0,SUM($E92,$G92,$I92))</f>
        <v/>
      </c>
      <c r="P92" t="str">
        <f t="shared" si="16"/>
        <v/>
      </c>
      <c r="AF92" s="67" t="str">
        <f t="shared" ca="1" si="18"/>
        <v/>
      </c>
    </row>
    <row r="93" spans="1:32" ht="15.6" customHeight="1" x14ac:dyDescent="0.25">
      <c r="A93" s="544"/>
      <c r="B93" s="124" t="str" cm="1">
        <f t="array" aca="1" ref="B93" ca="1">IFERROR(_xlfn.IFS(M93="","",K93&gt;=time_violations,0,OR(N93/COUNT(rank)&lt;=percentage_superior,AF93&lt;&gt;""),1),"")</f>
        <v/>
      </c>
      <c r="C93" s="188" t="s">
        <v>798</v>
      </c>
      <c r="D93" s="125" t="str">
        <f>IF(Entries!E92="","",Entries!E92)</f>
        <v/>
      </c>
      <c r="E93" s="17"/>
      <c r="F93" s="18"/>
      <c r="G93" s="17"/>
      <c r="H93" s="18"/>
      <c r="I93" s="17"/>
      <c r="J93" s="18"/>
      <c r="K93" s="36"/>
      <c r="L93" s="129" t="str">
        <f t="shared" si="4"/>
        <v/>
      </c>
      <c r="M93" s="130" t="str">
        <f t="shared" si="19"/>
        <v/>
      </c>
      <c r="N93" s="130" t="str">
        <f t="shared" si="15"/>
        <v/>
      </c>
      <c r="O93" s="97" t="str" cm="1">
        <f t="array" ref="O93">_xlfn.IFS(SUM($E93,$G93,$I93)=0,"",$K93&gt;=time_violations,"",SUM($E93,$G93,$I93)&gt;0,SUM($E93,$G93,$I93))</f>
        <v/>
      </c>
      <c r="P93" t="str">
        <f t="shared" si="16"/>
        <v/>
      </c>
      <c r="AF93" s="67" t="str">
        <f t="shared" ca="1" si="18"/>
        <v/>
      </c>
    </row>
    <row r="94" spans="1:32" ht="15.6" customHeight="1" x14ac:dyDescent="0.25">
      <c r="A94" s="544"/>
      <c r="B94" s="124" t="str" cm="1">
        <f t="array" aca="1" ref="B94" ca="1">IFERROR(_xlfn.IFS(M94="","",K94&gt;=time_violations,0,OR(N94/COUNT(rank)&lt;=percentage_superior,AF94&lt;&gt;""),1),"")</f>
        <v/>
      </c>
      <c r="C94" s="188" t="s">
        <v>806</v>
      </c>
      <c r="D94" s="125" t="str">
        <f>IF(Entries!E93="","",Entries!E93)</f>
        <v/>
      </c>
      <c r="E94" s="17"/>
      <c r="F94" s="18"/>
      <c r="G94" s="17"/>
      <c r="H94" s="18"/>
      <c r="I94" s="17"/>
      <c r="J94" s="18"/>
      <c r="K94" s="36"/>
      <c r="L94" s="129" t="str">
        <f t="shared" si="4"/>
        <v/>
      </c>
      <c r="M94" s="130" t="str">
        <f t="shared" si="19"/>
        <v/>
      </c>
      <c r="N94" s="130" t="str">
        <f t="shared" si="15"/>
        <v/>
      </c>
      <c r="O94" s="97" t="str" cm="1">
        <f t="array" ref="O94">_xlfn.IFS(SUM($E94,$G94,$I94)=0,"",$K94&gt;=time_violations,"",SUM($E94,$G94,$I94)&gt;0,SUM($E94,$G94,$I94))</f>
        <v/>
      </c>
      <c r="P94" t="str">
        <f t="shared" si="16"/>
        <v/>
      </c>
      <c r="AF94" s="67" t="str">
        <f t="shared" ca="1" si="18"/>
        <v/>
      </c>
    </row>
    <row r="95" spans="1:32" ht="15.6" customHeight="1" x14ac:dyDescent="0.25">
      <c r="A95" s="545"/>
      <c r="B95" s="124" t="str" cm="1">
        <f t="array" aca="1" ref="B95" ca="1">IFERROR(_xlfn.IFS(M95="","",K95&gt;=time_violations,0,OR(N95/COUNT(rank)&lt;=percentage_superior,AF95&lt;&gt;""),1),"")</f>
        <v/>
      </c>
      <c r="C95" s="188" t="s">
        <v>814</v>
      </c>
      <c r="D95" s="125" t="str">
        <f>IF(Entries!E94="","",Entries!E94)</f>
        <v/>
      </c>
      <c r="E95" s="17"/>
      <c r="F95" s="18"/>
      <c r="G95" s="17"/>
      <c r="H95" s="18"/>
      <c r="I95" s="17"/>
      <c r="J95" s="18"/>
      <c r="K95" s="36"/>
      <c r="L95" s="129" t="str">
        <f t="shared" si="4"/>
        <v/>
      </c>
      <c r="M95" s="130" t="str">
        <f t="shared" si="19"/>
        <v/>
      </c>
      <c r="N95" s="130" t="str">
        <f t="shared" si="15"/>
        <v/>
      </c>
      <c r="O95" s="97" t="str" cm="1">
        <f t="array" ref="O95">_xlfn.IFS(SUM($E95,$G95,$I95)=0,"",$K95&gt;=time_violations,"",SUM($E95,$G95,$I95)&gt;0,SUM($E95,$G95,$I95))</f>
        <v/>
      </c>
      <c r="P95" t="str">
        <f t="shared" si="16"/>
        <v/>
      </c>
      <c r="AF95" s="67" t="str">
        <f t="shared" ca="1" si="18"/>
        <v/>
      </c>
    </row>
    <row r="96" spans="1:32" ht="15.6" customHeight="1" x14ac:dyDescent="0.25">
      <c r="A96" s="552" t="s">
        <v>48</v>
      </c>
      <c r="B96" s="400" t="str" cm="1">
        <f t="array" aca="1" ref="B96" ca="1">IFERROR(_xlfn.IFS(M96="","",K96&gt;=time_violations,0,OR(N96/COUNT(rank)&lt;=percentage_superior,AF96&lt;&gt;""),1),"")</f>
        <v/>
      </c>
      <c r="C96" s="131" t="s">
        <v>822</v>
      </c>
      <c r="D96" s="131" t="str">
        <f>IF(Entries!E95="","",Entries!E95)</f>
        <v/>
      </c>
      <c r="E96" s="19"/>
      <c r="F96" s="20"/>
      <c r="G96" s="19"/>
      <c r="H96" s="20"/>
      <c r="I96" s="19"/>
      <c r="J96" s="20"/>
      <c r="K96" s="37"/>
      <c r="L96" s="135" t="str">
        <f t="shared" si="4"/>
        <v/>
      </c>
      <c r="M96" s="133" t="str">
        <f t="shared" si="19"/>
        <v/>
      </c>
      <c r="N96" s="133" t="str">
        <f t="shared" si="15"/>
        <v/>
      </c>
      <c r="O96" s="97" t="str" cm="1">
        <f t="array" ref="O96">_xlfn.IFS(SUM($E96,$G96,$I96)=0,"",$K96&gt;=time_violations,"",SUM($E96,$G96,$I96)&gt;0,SUM($E96,$G96,$I96))</f>
        <v/>
      </c>
      <c r="P96" t="str">
        <f t="shared" si="16"/>
        <v/>
      </c>
      <c r="AF96" s="67" t="str">
        <f t="shared" ca="1" si="18"/>
        <v/>
      </c>
    </row>
    <row r="97" spans="1:32" ht="15.6" customHeight="1" x14ac:dyDescent="0.25">
      <c r="A97" s="553"/>
      <c r="B97" s="136" t="str" cm="1">
        <f t="array" aca="1" ref="B97" ca="1">IFERROR(_xlfn.IFS(M97="","",K97&gt;=time_violations,0,OR(N97/COUNT(rank)&lt;=percentage_superior,AF97&lt;&gt;""),1),"")</f>
        <v/>
      </c>
      <c r="C97" s="137" t="s">
        <v>831</v>
      </c>
      <c r="D97" s="137" t="str">
        <f>IF(Entries!E96="","",Entries!E96)</f>
        <v/>
      </c>
      <c r="E97" s="21"/>
      <c r="F97" s="22"/>
      <c r="G97" s="21"/>
      <c r="H97" s="22"/>
      <c r="I97" s="21"/>
      <c r="J97" s="22"/>
      <c r="K97" s="37"/>
      <c r="L97" s="135" t="str">
        <f t="shared" si="4"/>
        <v/>
      </c>
      <c r="M97" s="133" t="str">
        <f t="shared" si="19"/>
        <v/>
      </c>
      <c r="N97" s="133" t="str">
        <f t="shared" si="15"/>
        <v/>
      </c>
      <c r="O97" s="97" t="str" cm="1">
        <f t="array" ref="O97">_xlfn.IFS(SUM($E97,$G97,$I97)=0,"",$K97&gt;=time_violations,"",SUM($E97,$G97,$I97)&gt;0,SUM($E97,$G97,$I97))</f>
        <v/>
      </c>
      <c r="P97" t="str">
        <f t="shared" si="16"/>
        <v/>
      </c>
      <c r="AF97" s="67" t="str">
        <f t="shared" ca="1" si="18"/>
        <v/>
      </c>
    </row>
    <row r="98" spans="1:32" ht="15.6" customHeight="1" x14ac:dyDescent="0.25">
      <c r="A98" s="553"/>
      <c r="B98" s="136" t="str" cm="1">
        <f t="array" aca="1" ref="B98" ca="1">IFERROR(_xlfn.IFS(M98="","",K98&gt;=time_violations,0,OR(N98/COUNT(rank)&lt;=percentage_superior,AF98&lt;&gt;""),1),"")</f>
        <v/>
      </c>
      <c r="C98" s="137" t="s">
        <v>839</v>
      </c>
      <c r="D98" s="137" t="str">
        <f>IF(Entries!E97="","",Entries!E97)</f>
        <v/>
      </c>
      <c r="E98" s="21"/>
      <c r="F98" s="22"/>
      <c r="G98" s="21"/>
      <c r="H98" s="22"/>
      <c r="I98" s="21"/>
      <c r="J98" s="22"/>
      <c r="K98" s="37"/>
      <c r="L98" s="135" t="str">
        <f t="shared" si="4"/>
        <v/>
      </c>
      <c r="M98" s="133" t="str">
        <f t="shared" si="19"/>
        <v/>
      </c>
      <c r="N98" s="133" t="str">
        <f t="shared" si="15"/>
        <v/>
      </c>
      <c r="O98" s="97" t="str" cm="1">
        <f t="array" ref="O98">_xlfn.IFS(SUM($E98,$G98,$I98)=0,"",$K98&gt;=time_violations,"",SUM($E98,$G98,$I98)&gt;0,SUM($E98,$G98,$I98))</f>
        <v/>
      </c>
      <c r="P98" t="str">
        <f t="shared" si="16"/>
        <v/>
      </c>
      <c r="AF98" s="67" t="str">
        <f t="shared" ca="1" si="18"/>
        <v/>
      </c>
    </row>
    <row r="99" spans="1:32" ht="15.6" customHeight="1" x14ac:dyDescent="0.25">
      <c r="A99" s="554"/>
      <c r="B99" s="136" t="str" cm="1">
        <f t="array" aca="1" ref="B99" ca="1">IFERROR(_xlfn.IFS(M99="","",K99&gt;=time_violations,0,OR(N99/COUNT(rank)&lt;=percentage_superior,AF99&lt;&gt;""),1),"")</f>
        <v/>
      </c>
      <c r="C99" s="137" t="s">
        <v>847</v>
      </c>
      <c r="D99" s="137" t="str">
        <f>IF(Entries!E98="","",Entries!E98)</f>
        <v/>
      </c>
      <c r="E99" s="21"/>
      <c r="F99" s="22"/>
      <c r="G99" s="21"/>
      <c r="H99" s="22"/>
      <c r="I99" s="21"/>
      <c r="J99" s="22"/>
      <c r="K99" s="37"/>
      <c r="L99" s="135" t="str">
        <f t="shared" si="4"/>
        <v/>
      </c>
      <c r="M99" s="133" t="str">
        <f t="shared" si="19"/>
        <v/>
      </c>
      <c r="N99" s="133" t="str">
        <f t="shared" si="15"/>
        <v/>
      </c>
      <c r="O99" s="97" t="str" cm="1">
        <f t="array" ref="O99">_xlfn.IFS(SUM($E99,$G99,$I99)=0,"",$K99&gt;=time_violations,"",SUM($E99,$G99,$I99)&gt;0,SUM($E99,$G99,$I99))</f>
        <v/>
      </c>
      <c r="P99" t="str">
        <f t="shared" si="16"/>
        <v/>
      </c>
      <c r="AF99" s="67" t="str">
        <f t="shared" ca="1" si="18"/>
        <v/>
      </c>
    </row>
    <row r="100" spans="1:32" ht="15.6" customHeight="1" x14ac:dyDescent="0.25">
      <c r="A100" s="561" t="s">
        <v>49</v>
      </c>
      <c r="B100" s="140" t="str" cm="1">
        <f t="array" aca="1" ref="B100" ca="1">IFERROR(_xlfn.IFS(M100="","",K100&gt;=time_violations,0,OR(N100/COUNT(rank)&lt;=percentage_superior,AF100&lt;&gt;""),1),"")</f>
        <v/>
      </c>
      <c r="C100" s="141" t="s">
        <v>855</v>
      </c>
      <c r="D100" s="141" t="str">
        <f>IF(Entries!E99="","",Entries!E99)</f>
        <v/>
      </c>
      <c r="E100" s="1"/>
      <c r="F100" s="2"/>
      <c r="G100" s="1"/>
      <c r="H100" s="2"/>
      <c r="I100" s="1"/>
      <c r="J100" s="2"/>
      <c r="K100" s="29"/>
      <c r="L100" s="65" t="str">
        <f>IF(SUM($E100,$G100,$I100)=0,"",SUM($E100,$G100,$I100))</f>
        <v/>
      </c>
      <c r="M100" s="64" t="str">
        <f>IF(SUM(F100,H100,J100)&gt;0,SUM(F100,H100,J100),"")</f>
        <v/>
      </c>
      <c r="N100" s="66" t="str">
        <f t="shared" ref="N100:N131" si="20">IFERROR(_xlfn.RANK.EQ($O100, rank,1) + COUNTIFS(rank, $O100,score, "&gt;" &amp;M100),"")</f>
        <v/>
      </c>
      <c r="O100" s="97" t="str" cm="1">
        <f t="array" ref="O100">_xlfn.IFS(SUM($E100,$G100,$I100)=0,"",$K100&gt;=time_violations,"",SUM($E100,$G100,$I100)&gt;0,SUM($E100,$G100,$I100))</f>
        <v/>
      </c>
      <c r="P100" t="str">
        <f t="shared" ref="P100:P131" si="21">IF(K100="","",K100*penalty_points-penalty_points)</f>
        <v/>
      </c>
      <c r="AF100" s="67" t="str">
        <f t="shared" ca="1" si="18"/>
        <v/>
      </c>
    </row>
    <row r="101" spans="1:32" ht="15.6" customHeight="1" x14ac:dyDescent="0.25">
      <c r="A101" s="562"/>
      <c r="B101" s="142" t="str" cm="1">
        <f t="array" aca="1" ref="B101" ca="1">IFERROR(_xlfn.IFS(M101="","",K101&gt;=time_violations,0,OR(N101/COUNT(rank)&lt;=percentage_superior,AF101&lt;&gt;""),1),"")</f>
        <v/>
      </c>
      <c r="C101" s="143" t="s">
        <v>864</v>
      </c>
      <c r="D101" s="143" t="str">
        <f>IF(Entries!E100="","",Entries!E100)</f>
        <v/>
      </c>
      <c r="E101" s="3"/>
      <c r="F101" s="4"/>
      <c r="G101" s="3"/>
      <c r="H101" s="4"/>
      <c r="I101" s="3"/>
      <c r="J101" s="4"/>
      <c r="K101" s="29"/>
      <c r="L101" s="65" t="str">
        <f t="shared" si="4"/>
        <v/>
      </c>
      <c r="M101" s="64" t="str">
        <f t="shared" ref="M101:M106" si="22">IF(SUM(F101,H101,J101)&gt;0,SUM(F101,H101,J101),"")</f>
        <v/>
      </c>
      <c r="N101" s="66" t="str">
        <f t="shared" si="20"/>
        <v/>
      </c>
      <c r="O101" s="97" t="str" cm="1">
        <f t="array" ref="O101">_xlfn.IFS(SUM($E101,$G101,$I101)=0,"",$K101&gt;=time_violations,"",SUM($E101,$G101,$I101)&gt;0,SUM($E101,$G101,$I101))</f>
        <v/>
      </c>
      <c r="P101" t="str">
        <f t="shared" si="21"/>
        <v/>
      </c>
      <c r="AF101" s="67" t="str">
        <f t="shared" ca="1" si="18"/>
        <v/>
      </c>
    </row>
    <row r="102" spans="1:32" ht="15.6" customHeight="1" x14ac:dyDescent="0.25">
      <c r="A102" s="562"/>
      <c r="B102" s="142" t="str" cm="1">
        <f t="array" aca="1" ref="B102" ca="1">IFERROR(_xlfn.IFS(M102="","",K102&gt;=time_violations,0,OR(N102/COUNT(rank)&lt;=percentage_superior,AF102&lt;&gt;""),1),"")</f>
        <v/>
      </c>
      <c r="C102" s="143" t="s">
        <v>872</v>
      </c>
      <c r="D102" s="143" t="str">
        <f>IF(Entries!E101="","",Entries!E101)</f>
        <v/>
      </c>
      <c r="E102" s="3"/>
      <c r="F102" s="4"/>
      <c r="G102" s="3"/>
      <c r="H102" s="4"/>
      <c r="I102" s="3"/>
      <c r="J102" s="4"/>
      <c r="K102" s="29"/>
      <c r="L102" s="65" t="str">
        <f t="shared" si="4"/>
        <v/>
      </c>
      <c r="M102" s="64" t="str">
        <f t="shared" si="22"/>
        <v/>
      </c>
      <c r="N102" s="66" t="str">
        <f t="shared" si="20"/>
        <v/>
      </c>
      <c r="O102" s="97" t="str" cm="1">
        <f t="array" ref="O102">_xlfn.IFS(SUM($E102,$G102,$I102)=0,"",$K102&gt;=time_violations,"",SUM($E102,$G102,$I102)&gt;0,SUM($E102,$G102,$I102))</f>
        <v/>
      </c>
      <c r="P102" t="str">
        <f t="shared" si="21"/>
        <v/>
      </c>
      <c r="AF102" s="67" t="str">
        <f t="shared" ca="1" si="18"/>
        <v/>
      </c>
    </row>
    <row r="103" spans="1:32" ht="15.6" customHeight="1" x14ac:dyDescent="0.25">
      <c r="A103" s="563"/>
      <c r="B103" s="142" t="str" cm="1">
        <f t="array" aca="1" ref="B103" ca="1">IFERROR(_xlfn.IFS(M103="","",K103&gt;=time_violations,0,OR(N103/COUNT(rank)&lt;=percentage_superior,AF103&lt;&gt;""),1),"")</f>
        <v/>
      </c>
      <c r="C103" s="143" t="s">
        <v>880</v>
      </c>
      <c r="D103" s="143" t="str">
        <f>IF(Entries!E102="","",Entries!E102)</f>
        <v/>
      </c>
      <c r="E103" s="3"/>
      <c r="F103" s="4"/>
      <c r="G103" s="3"/>
      <c r="H103" s="4"/>
      <c r="I103" s="3"/>
      <c r="J103" s="4"/>
      <c r="K103" s="29"/>
      <c r="L103" s="65" t="str">
        <f t="shared" si="4"/>
        <v/>
      </c>
      <c r="M103" s="64" t="str">
        <f t="shared" si="22"/>
        <v/>
      </c>
      <c r="N103" s="66" t="str">
        <f t="shared" si="20"/>
        <v/>
      </c>
      <c r="O103" s="97" t="str" cm="1">
        <f t="array" ref="O103">_xlfn.IFS(SUM($E103,$G103,$I103)=0,"",$K103&gt;=time_violations,"",SUM($E103,$G103,$I103)&gt;0,SUM($E103,$G103,$I103))</f>
        <v/>
      </c>
      <c r="P103" t="str">
        <f t="shared" si="21"/>
        <v/>
      </c>
      <c r="AF103" s="67" t="str">
        <f t="shared" ca="1" si="18"/>
        <v/>
      </c>
    </row>
    <row r="104" spans="1:32" ht="15.6" customHeight="1" x14ac:dyDescent="0.25">
      <c r="A104" s="498" t="s">
        <v>50</v>
      </c>
      <c r="B104" s="77" t="str" cm="1">
        <f t="array" aca="1" ref="B104" ca="1">IFERROR(_xlfn.IFS(M104="","",K104&gt;=time_violations,0,OR(N104/COUNT(rank)&lt;=percentage_superior,AF104&lt;&gt;""),1),"")</f>
        <v/>
      </c>
      <c r="C104" s="78" t="s">
        <v>888</v>
      </c>
      <c r="D104" s="78" t="str">
        <f>IF(Entries!E103="","",Entries!E103)</f>
        <v/>
      </c>
      <c r="E104" s="5"/>
      <c r="F104" s="6"/>
      <c r="G104" s="5"/>
      <c r="H104" s="6"/>
      <c r="I104" s="5"/>
      <c r="J104" s="6"/>
      <c r="K104" s="30"/>
      <c r="L104" s="82" t="str">
        <f t="shared" si="4"/>
        <v/>
      </c>
      <c r="M104" s="83" t="str">
        <f t="shared" si="22"/>
        <v/>
      </c>
      <c r="N104" s="84" t="str">
        <f t="shared" si="20"/>
        <v/>
      </c>
      <c r="O104" s="97" t="str" cm="1">
        <f t="array" ref="O104">_xlfn.IFS(SUM($E104,$G104,$I104)=0,"",$K104&gt;=time_violations,"",SUM($E104,$G104,$I104)&gt;0,SUM($E104,$G104,$I104))</f>
        <v/>
      </c>
      <c r="P104" t="str">
        <f t="shared" si="21"/>
        <v/>
      </c>
      <c r="AF104" s="67" t="str">
        <f t="shared" ca="1" si="18"/>
        <v/>
      </c>
    </row>
    <row r="105" spans="1:32" ht="15.6" customHeight="1" x14ac:dyDescent="0.25">
      <c r="A105" s="499"/>
      <c r="B105" s="77" t="str" cm="1">
        <f t="array" aca="1" ref="B105" ca="1">IFERROR(_xlfn.IFS(M105="","",K105&gt;=time_violations,0,OR(N105/COUNT(rank)&lt;=percentage_superior,AF105&lt;&gt;""),1),"")</f>
        <v/>
      </c>
      <c r="C105" s="78" t="s">
        <v>897</v>
      </c>
      <c r="D105" s="78" t="str">
        <f>IF(Entries!E104="","",Entries!E104)</f>
        <v/>
      </c>
      <c r="E105" s="5"/>
      <c r="F105" s="6"/>
      <c r="G105" s="5"/>
      <c r="H105" s="6"/>
      <c r="I105" s="5"/>
      <c r="J105" s="6"/>
      <c r="K105" s="30"/>
      <c r="L105" s="82" t="str">
        <f t="shared" si="4"/>
        <v/>
      </c>
      <c r="M105" s="83" t="str">
        <f t="shared" si="22"/>
        <v/>
      </c>
      <c r="N105" s="84" t="str">
        <f t="shared" si="20"/>
        <v/>
      </c>
      <c r="O105" s="97" t="str" cm="1">
        <f t="array" ref="O105">_xlfn.IFS(SUM($E105,$G105,$I105)=0,"",$K105&gt;=time_violations,"",SUM($E105,$G105,$I105)&gt;0,SUM($E105,$G105,$I105))</f>
        <v/>
      </c>
      <c r="P105" t="str">
        <f t="shared" si="21"/>
        <v/>
      </c>
      <c r="AF105" s="67" t="str">
        <f t="shared" ca="1" si="18"/>
        <v/>
      </c>
    </row>
    <row r="106" spans="1:32" ht="15.6" customHeight="1" x14ac:dyDescent="0.25">
      <c r="A106" s="499"/>
      <c r="B106" s="77" t="str" cm="1">
        <f t="array" aca="1" ref="B106" ca="1">IFERROR(_xlfn.IFS(M106="","",K106&gt;=time_violations,0,OR(N106/COUNT(rank)&lt;=percentage_superior,AF106&lt;&gt;""),1),"")</f>
        <v/>
      </c>
      <c r="C106" s="78" t="s">
        <v>905</v>
      </c>
      <c r="D106" s="78" t="str">
        <f>IF(Entries!E105="","",Entries!E105)</f>
        <v/>
      </c>
      <c r="E106" s="5"/>
      <c r="F106" s="6"/>
      <c r="G106" s="5"/>
      <c r="H106" s="6"/>
      <c r="I106" s="5"/>
      <c r="J106" s="6"/>
      <c r="K106" s="30"/>
      <c r="L106" s="82" t="str">
        <f t="shared" si="4"/>
        <v/>
      </c>
      <c r="M106" s="83" t="str">
        <f t="shared" si="22"/>
        <v/>
      </c>
      <c r="N106" s="84" t="str">
        <f t="shared" si="20"/>
        <v/>
      </c>
      <c r="O106" s="97" t="str" cm="1">
        <f t="array" ref="O106">_xlfn.IFS(SUM($E106,$G106,$I106)=0,"",$K106&gt;=time_violations,"",SUM($E106,$G106,$I106)&gt;0,SUM($E106,$G106,$I106))</f>
        <v/>
      </c>
      <c r="P106" t="str">
        <f t="shared" si="21"/>
        <v/>
      </c>
      <c r="AF106" s="67" t="str">
        <f t="shared" ca="1" si="18"/>
        <v/>
      </c>
    </row>
    <row r="107" spans="1:32" ht="15.6" customHeight="1" x14ac:dyDescent="0.25">
      <c r="A107" s="500"/>
      <c r="B107" s="77" t="str" cm="1">
        <f t="array" aca="1" ref="B107" ca="1">IFERROR(_xlfn.IFS(M107="","",K107&gt;=time_violations,0,OR(N107/COUNT(rank)&lt;=percentage_superior,AF107&lt;&gt;""),1),"")</f>
        <v/>
      </c>
      <c r="C107" s="78" t="s">
        <v>913</v>
      </c>
      <c r="D107" s="78" t="str">
        <f>IF(Entries!E106="","",Entries!E106)</f>
        <v/>
      </c>
      <c r="E107" s="5"/>
      <c r="F107" s="6"/>
      <c r="G107" s="5"/>
      <c r="H107" s="6"/>
      <c r="I107" s="5"/>
      <c r="J107" s="6"/>
      <c r="K107" s="30"/>
      <c r="L107" s="82" t="str">
        <f t="shared" si="4"/>
        <v/>
      </c>
      <c r="M107" s="83" t="str">
        <f>IF(SUM(F107,H107,J107)&gt;0,SUM(F107,H107,J107),"")</f>
        <v/>
      </c>
      <c r="N107" s="84" t="str">
        <f t="shared" si="20"/>
        <v/>
      </c>
      <c r="O107" s="97" t="str" cm="1">
        <f t="array" ref="O107">_xlfn.IFS(SUM($E107,$G107,$I107)=0,"",$K107&gt;=time_violations,"",SUM($E107,$G107,$I107)&gt;0,SUM($E107,$G107,$I107))</f>
        <v/>
      </c>
      <c r="P107" t="str">
        <f t="shared" si="21"/>
        <v/>
      </c>
      <c r="AF107" s="67" t="str">
        <f t="shared" ca="1" si="18"/>
        <v/>
      </c>
    </row>
    <row r="108" spans="1:32" ht="15.6" customHeight="1" x14ac:dyDescent="0.25">
      <c r="A108" s="507" t="s">
        <v>51</v>
      </c>
      <c r="B108" s="87" t="str" cm="1">
        <f t="array" aca="1" ref="B108" ca="1">IFERROR(_xlfn.IFS(M108="","",K108&gt;=time_violations,0,OR(N108/COUNT(rank)&lt;=percentage_superior,AF108&lt;&gt;""),1),"")</f>
        <v/>
      </c>
      <c r="C108" s="88" t="s">
        <v>921</v>
      </c>
      <c r="D108" s="88" t="str">
        <f>IF(Entries!E107="","",Entries!E107)</f>
        <v/>
      </c>
      <c r="E108" s="7"/>
      <c r="F108" s="8"/>
      <c r="G108" s="7"/>
      <c r="H108" s="8"/>
      <c r="I108" s="7"/>
      <c r="J108" s="8"/>
      <c r="K108" s="31"/>
      <c r="L108" s="92" t="str">
        <f t="shared" si="4"/>
        <v/>
      </c>
      <c r="M108" s="93" t="str">
        <f t="shared" ref="M108:M131" si="23">IF(SUM(F108,H108,J108)&gt;0,SUM(F108,H108,J108),"")</f>
        <v/>
      </c>
      <c r="N108" s="94" t="str">
        <f t="shared" si="20"/>
        <v/>
      </c>
      <c r="O108" s="97" t="str" cm="1">
        <f t="array" ref="O108">_xlfn.IFS(SUM($E108,$G108,$I108)=0,"",$K108&gt;=time_violations,"",SUM($E108,$G108,$I108)&gt;0,SUM($E108,$G108,$I108))</f>
        <v/>
      </c>
      <c r="P108" t="str">
        <f t="shared" si="21"/>
        <v/>
      </c>
      <c r="AF108" s="67" t="str">
        <f t="shared" ca="1" si="18"/>
        <v/>
      </c>
    </row>
    <row r="109" spans="1:32" ht="15.6" customHeight="1" x14ac:dyDescent="0.25">
      <c r="A109" s="508"/>
      <c r="B109" s="87" t="str" cm="1">
        <f t="array" aca="1" ref="B109" ca="1">IFERROR(_xlfn.IFS(M109="","",K109&gt;=time_violations,0,OR(N109/COUNT(rank)&lt;=percentage_superior,AF109&lt;&gt;""),1),"")</f>
        <v/>
      </c>
      <c r="C109" s="88" t="s">
        <v>930</v>
      </c>
      <c r="D109" s="88" t="str">
        <f>IF(Entries!E108="","",Entries!E108)</f>
        <v/>
      </c>
      <c r="E109" s="7"/>
      <c r="F109" s="8"/>
      <c r="G109" s="7"/>
      <c r="H109" s="8"/>
      <c r="I109" s="7"/>
      <c r="J109" s="8"/>
      <c r="K109" s="31"/>
      <c r="L109" s="92" t="str">
        <f t="shared" si="4"/>
        <v/>
      </c>
      <c r="M109" s="93" t="str">
        <f t="shared" si="23"/>
        <v/>
      </c>
      <c r="N109" s="94" t="str">
        <f t="shared" si="20"/>
        <v/>
      </c>
      <c r="O109" s="97" t="str" cm="1">
        <f t="array" ref="O109">_xlfn.IFS(SUM($E109,$G109,$I109)=0,"",$K109&gt;=time_violations,"",SUM($E109,$G109,$I109)&gt;0,SUM($E109,$G109,$I109))</f>
        <v/>
      </c>
      <c r="P109" t="str">
        <f t="shared" si="21"/>
        <v/>
      </c>
      <c r="AF109" s="67" t="str">
        <f t="shared" ca="1" si="18"/>
        <v/>
      </c>
    </row>
    <row r="110" spans="1:32" ht="15.6" customHeight="1" x14ac:dyDescent="0.25">
      <c r="A110" s="508"/>
      <c r="B110" s="87" t="str" cm="1">
        <f t="array" aca="1" ref="B110" ca="1">IFERROR(_xlfn.IFS(M110="","",K110&gt;=time_violations,0,OR(N110/COUNT(rank)&lt;=percentage_superior,AF110&lt;&gt;""),1),"")</f>
        <v/>
      </c>
      <c r="C110" s="88" t="s">
        <v>938</v>
      </c>
      <c r="D110" s="88" t="str">
        <f>IF(Entries!E109="","",Entries!E109)</f>
        <v/>
      </c>
      <c r="E110" s="7"/>
      <c r="F110" s="8"/>
      <c r="G110" s="7"/>
      <c r="H110" s="8"/>
      <c r="I110" s="7"/>
      <c r="J110" s="8"/>
      <c r="K110" s="31"/>
      <c r="L110" s="92" t="str">
        <f t="shared" si="4"/>
        <v/>
      </c>
      <c r="M110" s="93" t="str">
        <f t="shared" si="23"/>
        <v/>
      </c>
      <c r="N110" s="94" t="str">
        <f t="shared" si="20"/>
        <v/>
      </c>
      <c r="O110" s="97" t="str" cm="1">
        <f t="array" ref="O110">_xlfn.IFS(SUM($E110,$G110,$I110)=0,"",$K110&gt;=time_violations,"",SUM($E110,$G110,$I110)&gt;0,SUM($E110,$G110,$I110))</f>
        <v/>
      </c>
      <c r="P110" t="str">
        <f t="shared" si="21"/>
        <v/>
      </c>
      <c r="AF110" s="67" t="str">
        <f t="shared" ca="1" si="18"/>
        <v/>
      </c>
    </row>
    <row r="111" spans="1:32" ht="15.6" customHeight="1" x14ac:dyDescent="0.25">
      <c r="A111" s="509"/>
      <c r="B111" s="87" t="str" cm="1">
        <f t="array" aca="1" ref="B111" ca="1">IFERROR(_xlfn.IFS(M111="","",K111&gt;=time_violations,0,OR(N111/COUNT(rank)&lt;=percentage_superior,AF111&lt;&gt;""),1),"")</f>
        <v/>
      </c>
      <c r="C111" s="88" t="s">
        <v>946</v>
      </c>
      <c r="D111" s="88" t="str">
        <f>IF(Entries!E110="","",Entries!E110)</f>
        <v/>
      </c>
      <c r="E111" s="7"/>
      <c r="F111" s="8"/>
      <c r="G111" s="7"/>
      <c r="H111" s="8"/>
      <c r="I111" s="7"/>
      <c r="J111" s="8"/>
      <c r="K111" s="31"/>
      <c r="L111" s="92" t="str">
        <f t="shared" si="4"/>
        <v/>
      </c>
      <c r="M111" s="93" t="str">
        <f t="shared" si="23"/>
        <v/>
      </c>
      <c r="N111" s="93" t="str">
        <f t="shared" si="20"/>
        <v/>
      </c>
      <c r="O111" s="97" t="str" cm="1">
        <f t="array" ref="O111">_xlfn.IFS(SUM($E111,$G111,$I111)=0,"",$K111&gt;=time_violations,"",SUM($E111,$G111,$I111)&gt;0,SUM($E111,$G111,$I111))</f>
        <v/>
      </c>
      <c r="P111" t="str">
        <f t="shared" si="21"/>
        <v/>
      </c>
      <c r="AF111" s="67" t="str">
        <f t="shared" ca="1" si="18"/>
        <v/>
      </c>
    </row>
    <row r="112" spans="1:32" ht="15.6" customHeight="1" x14ac:dyDescent="0.25">
      <c r="A112" s="516" t="s">
        <v>52</v>
      </c>
      <c r="B112" s="98" t="str" cm="1">
        <f t="array" aca="1" ref="B112" ca="1">IFERROR(_xlfn.IFS(M112="","",K112&gt;=time_violations,0,OR(N112/COUNT(rank)&lt;=percentage_superior,AF112&lt;&gt;""),1),"")</f>
        <v/>
      </c>
      <c r="C112" s="99" t="s">
        <v>954</v>
      </c>
      <c r="D112" s="99" t="str">
        <f>IF(Entries!E111="","",Entries!E111)</f>
        <v/>
      </c>
      <c r="E112" s="9"/>
      <c r="F112" s="10"/>
      <c r="G112" s="9"/>
      <c r="H112" s="10"/>
      <c r="I112" s="9"/>
      <c r="J112" s="10"/>
      <c r="K112" s="32"/>
      <c r="L112" s="103" t="str">
        <f t="shared" si="4"/>
        <v/>
      </c>
      <c r="M112" s="104" t="str">
        <f t="shared" si="23"/>
        <v/>
      </c>
      <c r="N112" s="104" t="str">
        <f t="shared" si="20"/>
        <v/>
      </c>
      <c r="O112" s="97" t="str" cm="1">
        <f t="array" ref="O112">_xlfn.IFS(SUM($E112,$G112,$I112)=0,"",$K112&gt;=time_violations,"",SUM($E112,$G112,$I112)&gt;0,SUM($E112,$G112,$I112))</f>
        <v/>
      </c>
      <c r="P112" t="str">
        <f t="shared" si="21"/>
        <v/>
      </c>
      <c r="AF112" s="67" t="str">
        <f t="shared" ca="1" si="18"/>
        <v/>
      </c>
    </row>
    <row r="113" spans="1:32" ht="15.6" customHeight="1" x14ac:dyDescent="0.25">
      <c r="A113" s="517"/>
      <c r="B113" s="98" t="str" cm="1">
        <f t="array" aca="1" ref="B113" ca="1">IFERROR(_xlfn.IFS(M113="","",K113&gt;=time_violations,0,OR(N113/COUNT(rank)&lt;=percentage_superior,AF113&lt;&gt;""),1),"")</f>
        <v/>
      </c>
      <c r="C113" s="99" t="s">
        <v>963</v>
      </c>
      <c r="D113" s="99" t="str">
        <f>IF(Entries!E112="","",Entries!E112)</f>
        <v/>
      </c>
      <c r="E113" s="9"/>
      <c r="F113" s="10"/>
      <c r="G113" s="9"/>
      <c r="H113" s="10"/>
      <c r="I113" s="9"/>
      <c r="J113" s="10"/>
      <c r="K113" s="32"/>
      <c r="L113" s="103" t="str">
        <f t="shared" si="4"/>
        <v/>
      </c>
      <c r="M113" s="104" t="str">
        <f t="shared" si="23"/>
        <v/>
      </c>
      <c r="N113" s="104" t="str">
        <f t="shared" si="20"/>
        <v/>
      </c>
      <c r="O113" s="97" t="str" cm="1">
        <f t="array" ref="O113">_xlfn.IFS(SUM($E113,$G113,$I113)=0,"",$K113&gt;=time_violations,"",SUM($E113,$G113,$I113)&gt;0,SUM($E113,$G113,$I113))</f>
        <v/>
      </c>
      <c r="P113" t="str">
        <f t="shared" si="21"/>
        <v/>
      </c>
      <c r="AF113" s="67" t="str">
        <f t="shared" ca="1" si="18"/>
        <v/>
      </c>
    </row>
    <row r="114" spans="1:32" ht="15.6" customHeight="1" x14ac:dyDescent="0.25">
      <c r="A114" s="517"/>
      <c r="B114" s="98" t="str" cm="1">
        <f t="array" aca="1" ref="B114" ca="1">IFERROR(_xlfn.IFS(M114="","",K114&gt;=time_violations,0,OR(N114/COUNT(rank)&lt;=percentage_superior,AF114&lt;&gt;""),1),"")</f>
        <v/>
      </c>
      <c r="C114" s="99" t="s">
        <v>971</v>
      </c>
      <c r="D114" s="99" t="str">
        <f>IF(Entries!E113="","",Entries!E113)</f>
        <v/>
      </c>
      <c r="E114" s="9"/>
      <c r="F114" s="10"/>
      <c r="G114" s="9"/>
      <c r="H114" s="10"/>
      <c r="I114" s="9"/>
      <c r="J114" s="10"/>
      <c r="K114" s="32"/>
      <c r="L114" s="103" t="str">
        <f t="shared" si="4"/>
        <v/>
      </c>
      <c r="M114" s="104" t="str">
        <f t="shared" si="23"/>
        <v/>
      </c>
      <c r="N114" s="104" t="str">
        <f t="shared" si="20"/>
        <v/>
      </c>
      <c r="O114" s="97" t="str" cm="1">
        <f t="array" ref="O114">_xlfn.IFS(SUM($E114,$G114,$I114)=0,"",$K114&gt;=time_violations,"",SUM($E114,$G114,$I114)&gt;0,SUM($E114,$G114,$I114))</f>
        <v/>
      </c>
      <c r="P114" t="str">
        <f t="shared" si="21"/>
        <v/>
      </c>
      <c r="AF114" s="67" t="str">
        <f t="shared" ca="1" si="18"/>
        <v/>
      </c>
    </row>
    <row r="115" spans="1:32" ht="15.6" customHeight="1" x14ac:dyDescent="0.25">
      <c r="A115" s="518"/>
      <c r="B115" s="98" t="str" cm="1">
        <f t="array" aca="1" ref="B115" ca="1">IFERROR(_xlfn.IFS(M115="","",K115&gt;=time_violations,0,OR(N115/COUNT(rank)&lt;=percentage_superior,AF115&lt;&gt;""),1),"")</f>
        <v/>
      </c>
      <c r="C115" s="99" t="s">
        <v>979</v>
      </c>
      <c r="D115" s="99" t="str">
        <f>IF(Entries!E114="","",Entries!E114)</f>
        <v/>
      </c>
      <c r="E115" s="9"/>
      <c r="F115" s="10"/>
      <c r="G115" s="9"/>
      <c r="H115" s="10"/>
      <c r="I115" s="9"/>
      <c r="J115" s="10"/>
      <c r="K115" s="32"/>
      <c r="L115" s="103" t="str">
        <f t="shared" si="4"/>
        <v/>
      </c>
      <c r="M115" s="104" t="str">
        <f t="shared" si="23"/>
        <v/>
      </c>
      <c r="N115" s="104" t="str">
        <f t="shared" si="20"/>
        <v/>
      </c>
      <c r="O115" s="97" t="str" cm="1">
        <f t="array" ref="O115">_xlfn.IFS(SUM($E115,$G115,$I115)=0,"",$K115&gt;=time_violations,"",SUM($E115,$G115,$I115)&gt;0,SUM($E115,$G115,$I115))</f>
        <v/>
      </c>
      <c r="P115" t="str">
        <f t="shared" si="21"/>
        <v/>
      </c>
      <c r="AF115" s="67" t="str">
        <f t="shared" ca="1" si="18"/>
        <v/>
      </c>
    </row>
    <row r="116" spans="1:32" ht="15.6" customHeight="1" x14ac:dyDescent="0.25">
      <c r="A116" s="525" t="s">
        <v>53</v>
      </c>
      <c r="B116" s="105" t="str" cm="1">
        <f t="array" aca="1" ref="B116" ca="1">IFERROR(_xlfn.IFS(M116="","",K116&gt;=time_violations,0,OR(N116/COUNT(rank)&lt;=percentage_superior,AF116&lt;&gt;""),1),"")</f>
        <v/>
      </c>
      <c r="C116" s="106" t="s">
        <v>987</v>
      </c>
      <c r="D116" s="106" t="str">
        <f>IF(Entries!E115="","",Entries!E115)</f>
        <v/>
      </c>
      <c r="E116" s="11"/>
      <c r="F116" s="12"/>
      <c r="G116" s="11"/>
      <c r="H116" s="12"/>
      <c r="I116" s="11"/>
      <c r="J116" s="12"/>
      <c r="K116" s="33"/>
      <c r="L116" s="110" t="str">
        <f t="shared" si="4"/>
        <v/>
      </c>
      <c r="M116" s="111" t="str">
        <f t="shared" si="23"/>
        <v/>
      </c>
      <c r="N116" s="111" t="str">
        <f t="shared" si="20"/>
        <v/>
      </c>
      <c r="O116" s="97" t="str" cm="1">
        <f t="array" ref="O116">_xlfn.IFS(SUM($E116,$G116,$I116)=0,"",$K116&gt;=time_violations,"",SUM($E116,$G116,$I116)&gt;0,SUM($E116,$G116,$I116))</f>
        <v/>
      </c>
      <c r="P116" t="str">
        <f t="shared" si="21"/>
        <v/>
      </c>
      <c r="AF116" s="67" t="str">
        <f t="shared" ca="1" si="18"/>
        <v/>
      </c>
    </row>
    <row r="117" spans="1:32" ht="15.6" customHeight="1" x14ac:dyDescent="0.25">
      <c r="A117" s="526"/>
      <c r="B117" s="105" t="str" cm="1">
        <f t="array" aca="1" ref="B117" ca="1">IFERROR(_xlfn.IFS(M117="","",K117&gt;=time_violations,0,OR(N117/COUNT(rank)&lt;=percentage_superior,AF117&lt;&gt;""),1),"")</f>
        <v/>
      </c>
      <c r="C117" s="106" t="s">
        <v>996</v>
      </c>
      <c r="D117" s="106" t="str">
        <f>IF(Entries!E116="","",Entries!E116)</f>
        <v/>
      </c>
      <c r="E117" s="11"/>
      <c r="F117" s="12"/>
      <c r="G117" s="11"/>
      <c r="H117" s="12"/>
      <c r="I117" s="11"/>
      <c r="J117" s="12"/>
      <c r="K117" s="33"/>
      <c r="L117" s="110" t="str">
        <f t="shared" si="4"/>
        <v/>
      </c>
      <c r="M117" s="111" t="str">
        <f t="shared" si="23"/>
        <v/>
      </c>
      <c r="N117" s="111" t="str">
        <f t="shared" si="20"/>
        <v/>
      </c>
      <c r="O117" s="97" t="str" cm="1">
        <f t="array" ref="O117">_xlfn.IFS(SUM($E117,$G117,$I117)=0,"",$K117&gt;=time_violations,"",SUM($E117,$G117,$I117)&gt;0,SUM($E117,$G117,$I117))</f>
        <v/>
      </c>
      <c r="P117" t="str">
        <f t="shared" si="21"/>
        <v/>
      </c>
      <c r="AF117" s="67" t="str">
        <f t="shared" ca="1" si="18"/>
        <v/>
      </c>
    </row>
    <row r="118" spans="1:32" ht="15.6" customHeight="1" x14ac:dyDescent="0.25">
      <c r="A118" s="526"/>
      <c r="B118" s="105" t="str" cm="1">
        <f t="array" aca="1" ref="B118" ca="1">IFERROR(_xlfn.IFS(M118="","",K118&gt;=time_violations,0,OR(N118/COUNT(rank)&lt;=percentage_superior,AF118&lt;&gt;""),1),"")</f>
        <v/>
      </c>
      <c r="C118" s="106" t="s">
        <v>1004</v>
      </c>
      <c r="D118" s="106" t="str">
        <f>IF(Entries!E117="","",Entries!E117)</f>
        <v/>
      </c>
      <c r="E118" s="11"/>
      <c r="F118" s="12"/>
      <c r="G118" s="11"/>
      <c r="H118" s="12"/>
      <c r="I118" s="11"/>
      <c r="J118" s="12"/>
      <c r="K118" s="33"/>
      <c r="L118" s="110" t="str">
        <f t="shared" si="4"/>
        <v/>
      </c>
      <c r="M118" s="111" t="str">
        <f t="shared" si="23"/>
        <v/>
      </c>
      <c r="N118" s="111" t="str">
        <f t="shared" si="20"/>
        <v/>
      </c>
      <c r="O118" s="97" t="str" cm="1">
        <f t="array" ref="O118">_xlfn.IFS(SUM($E118,$G118,$I118)=0,"",$K118&gt;=time_violations,"",SUM($E118,$G118,$I118)&gt;0,SUM($E118,$G118,$I118))</f>
        <v/>
      </c>
      <c r="P118" t="str">
        <f t="shared" si="21"/>
        <v/>
      </c>
      <c r="AF118" s="67" t="str">
        <f t="shared" ca="1" si="18"/>
        <v/>
      </c>
    </row>
    <row r="119" spans="1:32" ht="15.6" customHeight="1" x14ac:dyDescent="0.25">
      <c r="A119" s="527"/>
      <c r="B119" s="105" t="str" cm="1">
        <f t="array" aca="1" ref="B119" ca="1">IFERROR(_xlfn.IFS(M119="","",K119&gt;=time_violations,0,OR(N119/COUNT(rank)&lt;=percentage_superior,AF119&lt;&gt;""),1),"")</f>
        <v/>
      </c>
      <c r="C119" s="106" t="s">
        <v>1012</v>
      </c>
      <c r="D119" s="106" t="str">
        <f>IF(Entries!E118="","",Entries!E118)</f>
        <v/>
      </c>
      <c r="E119" s="11"/>
      <c r="F119" s="12"/>
      <c r="G119" s="11"/>
      <c r="H119" s="12"/>
      <c r="I119" s="11"/>
      <c r="J119" s="12"/>
      <c r="K119" s="33"/>
      <c r="L119" s="110" t="str">
        <f t="shared" si="4"/>
        <v/>
      </c>
      <c r="M119" s="111" t="str">
        <f t="shared" si="23"/>
        <v/>
      </c>
      <c r="N119" s="111" t="str">
        <f t="shared" si="20"/>
        <v/>
      </c>
      <c r="O119" s="97" t="str" cm="1">
        <f t="array" ref="O119">_xlfn.IFS(SUM($E119,$G119,$I119)=0,"",$K119&gt;=time_violations,"",SUM($E119,$G119,$I119)&gt;0,SUM($E119,$G119,$I119))</f>
        <v/>
      </c>
      <c r="P119" t="str">
        <f t="shared" si="21"/>
        <v/>
      </c>
      <c r="AF119" s="67" t="str">
        <f t="shared" ca="1" si="18"/>
        <v/>
      </c>
    </row>
    <row r="120" spans="1:32" ht="15.6" customHeight="1" x14ac:dyDescent="0.25">
      <c r="A120" s="534" t="s">
        <v>54</v>
      </c>
      <c r="B120" s="112" t="str" cm="1">
        <f t="array" aca="1" ref="B120" ca="1">IFERROR(_xlfn.IFS(M120="","",K120&gt;=time_violations,0,OR(N120/COUNT(rank)&lt;=percentage_superior,AF120&lt;&gt;""),1),"")</f>
        <v/>
      </c>
      <c r="C120" s="113" t="s">
        <v>1020</v>
      </c>
      <c r="D120" s="113" t="str">
        <f>IF(Entries!E119="","",Entries!E119)</f>
        <v/>
      </c>
      <c r="E120" s="13"/>
      <c r="F120" s="14"/>
      <c r="G120" s="13"/>
      <c r="H120" s="14"/>
      <c r="I120" s="13"/>
      <c r="J120" s="14"/>
      <c r="K120" s="34"/>
      <c r="L120" s="117" t="str">
        <f t="shared" si="4"/>
        <v/>
      </c>
      <c r="M120" s="118" t="str">
        <f t="shared" si="23"/>
        <v/>
      </c>
      <c r="N120" s="118" t="str">
        <f t="shared" si="20"/>
        <v/>
      </c>
      <c r="O120" s="97" t="str" cm="1">
        <f t="array" ref="O120">_xlfn.IFS(SUM($E120,$G120,$I120)=0,"",$K120&gt;=time_violations,"",SUM($E120,$G120,$I120)&gt;0,SUM($E120,$G120,$I120))</f>
        <v/>
      </c>
      <c r="P120" t="str">
        <f t="shared" si="21"/>
        <v/>
      </c>
      <c r="AF120" s="67" t="str">
        <f t="shared" ca="1" si="18"/>
        <v/>
      </c>
    </row>
    <row r="121" spans="1:32" ht="15.6" customHeight="1" x14ac:dyDescent="0.25">
      <c r="A121" s="535"/>
      <c r="B121" s="112" t="str" cm="1">
        <f t="array" aca="1" ref="B121" ca="1">IFERROR(_xlfn.IFS(M121="","",K121&gt;=time_violations,0,OR(N121/COUNT(rank)&lt;=percentage_superior,AF121&lt;&gt;""),1),"")</f>
        <v/>
      </c>
      <c r="C121" s="113" t="s">
        <v>1029</v>
      </c>
      <c r="D121" s="113" t="str">
        <f>IF(Entries!E120="","",Entries!E120)</f>
        <v/>
      </c>
      <c r="E121" s="13"/>
      <c r="F121" s="14"/>
      <c r="G121" s="13"/>
      <c r="H121" s="14"/>
      <c r="I121" s="13"/>
      <c r="J121" s="14"/>
      <c r="K121" s="34"/>
      <c r="L121" s="117" t="str">
        <f t="shared" si="4"/>
        <v/>
      </c>
      <c r="M121" s="118" t="str">
        <f t="shared" si="23"/>
        <v/>
      </c>
      <c r="N121" s="118" t="str">
        <f t="shared" si="20"/>
        <v/>
      </c>
      <c r="O121" s="97" t="str" cm="1">
        <f t="array" ref="O121">_xlfn.IFS(SUM($E121,$G121,$I121)=0,"",$K121&gt;=time_violations,"",SUM($E121,$G121,$I121)&gt;0,SUM($E121,$G121,$I121))</f>
        <v/>
      </c>
      <c r="P121" t="str">
        <f t="shared" si="21"/>
        <v/>
      </c>
      <c r="AF121" s="67" t="str">
        <f t="shared" ca="1" si="18"/>
        <v/>
      </c>
    </row>
    <row r="122" spans="1:32" ht="15.6" customHeight="1" x14ac:dyDescent="0.25">
      <c r="A122" s="535"/>
      <c r="B122" s="112" t="str" cm="1">
        <f t="array" aca="1" ref="B122" ca="1">IFERROR(_xlfn.IFS(M122="","",K122&gt;=time_violations,0,OR(N122/COUNT(rank)&lt;=percentage_superior,AF122&lt;&gt;""),1),"")</f>
        <v/>
      </c>
      <c r="C122" s="113" t="s">
        <v>1037</v>
      </c>
      <c r="D122" s="113" t="str">
        <f>IF(Entries!E121="","",Entries!E121)</f>
        <v/>
      </c>
      <c r="E122" s="13"/>
      <c r="F122" s="14"/>
      <c r="G122" s="13"/>
      <c r="H122" s="14"/>
      <c r="I122" s="13"/>
      <c r="J122" s="14"/>
      <c r="K122" s="34"/>
      <c r="L122" s="117" t="str">
        <f t="shared" si="4"/>
        <v/>
      </c>
      <c r="M122" s="118" t="str">
        <f t="shared" si="23"/>
        <v/>
      </c>
      <c r="N122" s="118" t="str">
        <f t="shared" si="20"/>
        <v/>
      </c>
      <c r="O122" s="97" t="str" cm="1">
        <f t="array" ref="O122">_xlfn.IFS(SUM($E122,$G122,$I122)=0,"",$K122&gt;=time_violations,"",SUM($E122,$G122,$I122)&gt;0,SUM($E122,$G122,$I122))</f>
        <v/>
      </c>
      <c r="P122" t="str">
        <f t="shared" si="21"/>
        <v/>
      </c>
      <c r="AF122" s="67" t="str">
        <f t="shared" ca="1" si="18"/>
        <v/>
      </c>
    </row>
    <row r="123" spans="1:32" ht="15.6" customHeight="1" x14ac:dyDescent="0.25">
      <c r="A123" s="536"/>
      <c r="B123" s="119" t="str" cm="1">
        <f t="array" aca="1" ref="B123" ca="1">IFERROR(_xlfn.IFS(M123="","",K123&gt;=time_violations,0,OR(N123/COUNT(rank)&lt;=percentage_superior,AF123&lt;&gt;""),1),"")</f>
        <v/>
      </c>
      <c r="C123" s="120" t="s">
        <v>1045</v>
      </c>
      <c r="D123" s="148" t="str">
        <f>IF(Entries!E122="","",Entries!E122)</f>
        <v/>
      </c>
      <c r="E123" s="15"/>
      <c r="F123" s="16"/>
      <c r="G123" s="15"/>
      <c r="H123" s="16"/>
      <c r="I123" s="15"/>
      <c r="J123" s="16"/>
      <c r="K123" s="189"/>
      <c r="L123" s="117" t="str">
        <f t="shared" si="4"/>
        <v/>
      </c>
      <c r="M123" s="118" t="str">
        <f t="shared" si="23"/>
        <v/>
      </c>
      <c r="N123" s="118" t="str">
        <f t="shared" si="20"/>
        <v/>
      </c>
      <c r="O123" s="97" t="str" cm="1">
        <f t="array" ref="O123">_xlfn.IFS(SUM($E123,$G123,$I123)=0,"",$K123&gt;=time_violations,"",SUM($E123,$G123,$I123)&gt;0,SUM($E123,$G123,$I123))</f>
        <v/>
      </c>
      <c r="P123" t="str">
        <f t="shared" si="21"/>
        <v/>
      </c>
      <c r="AF123" s="67" t="str">
        <f t="shared" ca="1" si="18"/>
        <v/>
      </c>
    </row>
    <row r="124" spans="1:32" ht="15.6" customHeight="1" x14ac:dyDescent="0.25">
      <c r="A124" s="543" t="s">
        <v>55</v>
      </c>
      <c r="B124" s="124" t="str" cm="1">
        <f t="array" aca="1" ref="B124" ca="1">IFERROR(_xlfn.IFS(M124="","",K124&gt;=time_violations,0,OR(N124/COUNT(rank)&lt;=percentage_superior,AF124&lt;&gt;""),1),"")</f>
        <v/>
      </c>
      <c r="C124" s="188" t="s">
        <v>1053</v>
      </c>
      <c r="D124" s="125" t="str">
        <f>IF(Entries!E123="","",Entries!E123)</f>
        <v/>
      </c>
      <c r="E124" s="17"/>
      <c r="F124" s="18"/>
      <c r="G124" s="17"/>
      <c r="H124" s="18"/>
      <c r="I124" s="17"/>
      <c r="J124" s="18"/>
      <c r="K124" s="36"/>
      <c r="L124" s="129" t="str">
        <f t="shared" si="4"/>
        <v/>
      </c>
      <c r="M124" s="130" t="str">
        <f t="shared" si="23"/>
        <v/>
      </c>
      <c r="N124" s="130" t="str">
        <f t="shared" si="20"/>
        <v/>
      </c>
      <c r="O124" s="97" t="str" cm="1">
        <f t="array" ref="O124">_xlfn.IFS(SUM($E124,$G124,$I124)=0,"",$K124&gt;=time_violations,"",SUM($E124,$G124,$I124)&gt;0,SUM($E124,$G124,$I124))</f>
        <v/>
      </c>
      <c r="P124" t="str">
        <f t="shared" si="21"/>
        <v/>
      </c>
      <c r="AF124" s="67" t="str">
        <f t="shared" ca="1" si="18"/>
        <v/>
      </c>
    </row>
    <row r="125" spans="1:32" ht="15.6" customHeight="1" x14ac:dyDescent="0.25">
      <c r="A125" s="544"/>
      <c r="B125" s="124" t="str" cm="1">
        <f t="array" aca="1" ref="B125" ca="1">IFERROR(_xlfn.IFS(M125="","",K125&gt;=time_violations,0,OR(N125/COUNT(rank)&lt;=percentage_superior,AF125&lt;&gt;""),1),"")</f>
        <v/>
      </c>
      <c r="C125" s="188" t="s">
        <v>1062</v>
      </c>
      <c r="D125" s="125" t="str">
        <f>IF(Entries!E124="","",Entries!E124)</f>
        <v/>
      </c>
      <c r="E125" s="17"/>
      <c r="F125" s="18"/>
      <c r="G125" s="17"/>
      <c r="H125" s="18"/>
      <c r="I125" s="17"/>
      <c r="J125" s="18"/>
      <c r="K125" s="36"/>
      <c r="L125" s="129" t="str">
        <f t="shared" si="4"/>
        <v/>
      </c>
      <c r="M125" s="130" t="str">
        <f t="shared" si="23"/>
        <v/>
      </c>
      <c r="N125" s="130" t="str">
        <f t="shared" si="20"/>
        <v/>
      </c>
      <c r="O125" s="97" t="str" cm="1">
        <f t="array" ref="O125">_xlfn.IFS(SUM($E125,$G125,$I125)=0,"",$K125&gt;=time_violations,"",SUM($E125,$G125,$I125)&gt;0,SUM($E125,$G125,$I125))</f>
        <v/>
      </c>
      <c r="P125" t="str">
        <f t="shared" si="21"/>
        <v/>
      </c>
      <c r="AF125" s="67" t="str">
        <f t="shared" ca="1" si="18"/>
        <v/>
      </c>
    </row>
    <row r="126" spans="1:32" ht="15.6" customHeight="1" x14ac:dyDescent="0.25">
      <c r="A126" s="544"/>
      <c r="B126" s="124" t="str" cm="1">
        <f t="array" aca="1" ref="B126" ca="1">IFERROR(_xlfn.IFS(M126="","",K126&gt;=time_violations,0,OR(N126/COUNT(rank)&lt;=percentage_superior,AF126&lt;&gt;""),1),"")</f>
        <v/>
      </c>
      <c r="C126" s="188" t="s">
        <v>1070</v>
      </c>
      <c r="D126" s="125" t="str">
        <f>IF(Entries!E125="","",Entries!E125)</f>
        <v/>
      </c>
      <c r="E126" s="17"/>
      <c r="F126" s="18"/>
      <c r="G126" s="17"/>
      <c r="H126" s="18"/>
      <c r="I126" s="17"/>
      <c r="J126" s="18"/>
      <c r="K126" s="36"/>
      <c r="L126" s="129" t="str">
        <f t="shared" si="4"/>
        <v/>
      </c>
      <c r="M126" s="130" t="str">
        <f t="shared" si="23"/>
        <v/>
      </c>
      <c r="N126" s="130" t="str">
        <f t="shared" si="20"/>
        <v/>
      </c>
      <c r="O126" s="97" t="str" cm="1">
        <f t="array" ref="O126">_xlfn.IFS(SUM($E126,$G126,$I126)=0,"",$K126&gt;=time_violations,"",SUM($E126,$G126,$I126)&gt;0,SUM($E126,$G126,$I126))</f>
        <v/>
      </c>
      <c r="P126" t="str">
        <f t="shared" si="21"/>
        <v/>
      </c>
      <c r="AF126" s="67" t="str">
        <f t="shared" ca="1" si="18"/>
        <v/>
      </c>
    </row>
    <row r="127" spans="1:32" ht="15.6" customHeight="1" x14ac:dyDescent="0.25">
      <c r="A127" s="545"/>
      <c r="B127" s="124" t="str" cm="1">
        <f t="array" aca="1" ref="B127" ca="1">IFERROR(_xlfn.IFS(M127="","",K127&gt;=time_violations,0,OR(N127/COUNT(rank)&lt;=percentage_superior,AF127&lt;&gt;""),1),"")</f>
        <v/>
      </c>
      <c r="C127" s="188" t="s">
        <v>1078</v>
      </c>
      <c r="D127" s="125" t="str">
        <f>IF(Entries!E126="","",Entries!E126)</f>
        <v/>
      </c>
      <c r="E127" s="17"/>
      <c r="F127" s="18"/>
      <c r="G127" s="17"/>
      <c r="H127" s="18"/>
      <c r="I127" s="17"/>
      <c r="J127" s="18"/>
      <c r="K127" s="36"/>
      <c r="L127" s="129" t="str">
        <f t="shared" si="4"/>
        <v/>
      </c>
      <c r="M127" s="130" t="str">
        <f t="shared" si="23"/>
        <v/>
      </c>
      <c r="N127" s="130" t="str">
        <f t="shared" si="20"/>
        <v/>
      </c>
      <c r="O127" s="97" t="str" cm="1">
        <f t="array" ref="O127">_xlfn.IFS(SUM($E127,$G127,$I127)=0,"",$K127&gt;=time_violations,"",SUM($E127,$G127,$I127)&gt;0,SUM($E127,$G127,$I127))</f>
        <v/>
      </c>
      <c r="P127" t="str">
        <f t="shared" si="21"/>
        <v/>
      </c>
      <c r="AF127" s="67" t="str">
        <f t="shared" ca="1" si="18"/>
        <v/>
      </c>
    </row>
    <row r="128" spans="1:32" ht="15.6" customHeight="1" x14ac:dyDescent="0.25">
      <c r="A128" s="552" t="s">
        <v>56</v>
      </c>
      <c r="B128" s="400" t="str" cm="1">
        <f t="array" aca="1" ref="B128" ca="1">IFERROR(_xlfn.IFS(M128="","",K128&gt;=time_violations,0,OR(N128/COUNT(rank)&lt;=percentage_superior,AF128&lt;&gt;""),1),"")</f>
        <v/>
      </c>
      <c r="C128" s="131" t="s">
        <v>1086</v>
      </c>
      <c r="D128" s="131" t="str">
        <f>IF(Entries!E127="","",Entries!E127)</f>
        <v/>
      </c>
      <c r="E128" s="19"/>
      <c r="F128" s="20"/>
      <c r="G128" s="19"/>
      <c r="H128" s="20"/>
      <c r="I128" s="19"/>
      <c r="J128" s="20"/>
      <c r="K128" s="37"/>
      <c r="L128" s="135" t="str">
        <f t="shared" si="4"/>
        <v/>
      </c>
      <c r="M128" s="133" t="str">
        <f t="shared" si="23"/>
        <v/>
      </c>
      <c r="N128" s="133" t="str">
        <f t="shared" si="20"/>
        <v/>
      </c>
      <c r="O128" s="97" t="str" cm="1">
        <f t="array" ref="O128">_xlfn.IFS(SUM($E128,$G128,$I128)=0,"",$K128&gt;=time_violations,"",SUM($E128,$G128,$I128)&gt;0,SUM($E128,$G128,$I128))</f>
        <v/>
      </c>
      <c r="P128" t="str">
        <f t="shared" si="21"/>
        <v/>
      </c>
      <c r="AF128" s="67" t="str">
        <f t="shared" ca="1" si="18"/>
        <v/>
      </c>
    </row>
    <row r="129" spans="1:32" ht="15.6" customHeight="1" x14ac:dyDescent="0.25">
      <c r="A129" s="553"/>
      <c r="B129" s="136" t="str" cm="1">
        <f t="array" aca="1" ref="B129" ca="1">IFERROR(_xlfn.IFS(M129="","",K129&gt;=time_violations,0,OR(N129/COUNT(rank)&lt;=percentage_superior,AF129&lt;&gt;""),1),"")</f>
        <v/>
      </c>
      <c r="C129" s="137" t="s">
        <v>1095</v>
      </c>
      <c r="D129" s="137" t="str">
        <f>IF(Entries!E128="","",Entries!E128)</f>
        <v/>
      </c>
      <c r="E129" s="21"/>
      <c r="F129" s="22"/>
      <c r="G129" s="21"/>
      <c r="H129" s="22"/>
      <c r="I129" s="21"/>
      <c r="J129" s="22"/>
      <c r="K129" s="37"/>
      <c r="L129" s="135" t="str">
        <f t="shared" si="4"/>
        <v/>
      </c>
      <c r="M129" s="133" t="str">
        <f t="shared" si="23"/>
        <v/>
      </c>
      <c r="N129" s="133" t="str">
        <f t="shared" si="20"/>
        <v/>
      </c>
      <c r="O129" s="97" t="str" cm="1">
        <f t="array" ref="O129">_xlfn.IFS(SUM($E129,$G129,$I129)=0,"",$K129&gt;=time_violations,"",SUM($E129,$G129,$I129)&gt;0,SUM($E129,$G129,$I129))</f>
        <v/>
      </c>
      <c r="P129" t="str">
        <f t="shared" si="21"/>
        <v/>
      </c>
      <c r="AF129" s="67" t="str">
        <f t="shared" ca="1" si="18"/>
        <v/>
      </c>
    </row>
    <row r="130" spans="1:32" ht="15.6" customHeight="1" x14ac:dyDescent="0.25">
      <c r="A130" s="553"/>
      <c r="B130" s="136" t="str" cm="1">
        <f t="array" aca="1" ref="B130" ca="1">IFERROR(_xlfn.IFS(M130="","",K130&gt;=time_violations,0,OR(N130/COUNT(rank)&lt;=percentage_superior,AF130&lt;&gt;""),1),"")</f>
        <v/>
      </c>
      <c r="C130" s="137" t="s">
        <v>1103</v>
      </c>
      <c r="D130" s="137" t="str">
        <f>IF(Entries!E129="","",Entries!E129)</f>
        <v/>
      </c>
      <c r="E130" s="21"/>
      <c r="F130" s="22"/>
      <c r="G130" s="21"/>
      <c r="H130" s="22"/>
      <c r="I130" s="21"/>
      <c r="J130" s="22"/>
      <c r="K130" s="37"/>
      <c r="L130" s="135" t="str">
        <f t="shared" si="4"/>
        <v/>
      </c>
      <c r="M130" s="133" t="str">
        <f t="shared" si="23"/>
        <v/>
      </c>
      <c r="N130" s="133" t="str">
        <f t="shared" si="20"/>
        <v/>
      </c>
      <c r="O130" s="97" t="str" cm="1">
        <f t="array" ref="O130">_xlfn.IFS(SUM($E130,$G130,$I130)=0,"",$K130&gt;=time_violations,"",SUM($E130,$G130,$I130)&gt;0,SUM($E130,$G130,$I130))</f>
        <v/>
      </c>
      <c r="P130" t="str">
        <f t="shared" si="21"/>
        <v/>
      </c>
      <c r="AF130" s="67" t="str">
        <f t="shared" ca="1" si="18"/>
        <v/>
      </c>
    </row>
    <row r="131" spans="1:32" ht="15.6" customHeight="1" x14ac:dyDescent="0.25">
      <c r="A131" s="554"/>
      <c r="B131" s="136" t="str" cm="1">
        <f t="array" aca="1" ref="B131" ca="1">IFERROR(_xlfn.IFS(M131="","",K131&gt;=time_violations,0,OR(N131/COUNT(rank)&lt;=percentage_superior,AF131&lt;&gt;""),1),"")</f>
        <v/>
      </c>
      <c r="C131" s="137" t="s">
        <v>1111</v>
      </c>
      <c r="D131" s="137" t="str">
        <f>IF(Entries!E130="","",Entries!E130)</f>
        <v/>
      </c>
      <c r="E131" s="21"/>
      <c r="F131" s="22"/>
      <c r="G131" s="21"/>
      <c r="H131" s="22"/>
      <c r="I131" s="21"/>
      <c r="J131" s="22"/>
      <c r="K131" s="37"/>
      <c r="L131" s="135" t="str">
        <f t="shared" si="4"/>
        <v/>
      </c>
      <c r="M131" s="133" t="str">
        <f t="shared" si="23"/>
        <v/>
      </c>
      <c r="N131" s="133" t="str">
        <f t="shared" si="20"/>
        <v/>
      </c>
      <c r="O131" s="97" t="str" cm="1">
        <f t="array" ref="O131">_xlfn.IFS(SUM($E131,$G131,$I131)=0,"",$K131&gt;=time_violations,"",SUM($E131,$G131,$I131)&gt;0,SUM($E131,$G131,$I131))</f>
        <v/>
      </c>
      <c r="P131" t="str">
        <f t="shared" si="21"/>
        <v/>
      </c>
      <c r="AF131" s="67" t="str">
        <f t="shared" ca="1" si="18"/>
        <v/>
      </c>
    </row>
  </sheetData>
  <sheetProtection algorithmName="SHA-512" hashValue="D+yo94ZHixazFIlUBbHMtmXev9+r4qDGsFi87wAIXML2ruUgCEwYCmox7h4jkEGEQA7tDH30M7qGc/vAGuqjYQ==" saltValue="bWWnzvhnAY1pfFZbPoRO9w==" spinCount="100000" sheet="1" objects="1" scenarios="1"/>
  <mergeCells count="42">
    <mergeCell ref="A112:A115"/>
    <mergeCell ref="A116:A119"/>
    <mergeCell ref="A120:A123"/>
    <mergeCell ref="A124:A127"/>
    <mergeCell ref="A128:A131"/>
    <mergeCell ref="A108:A111"/>
    <mergeCell ref="A64:A67"/>
    <mergeCell ref="A68:A71"/>
    <mergeCell ref="A72:A75"/>
    <mergeCell ref="A76:A79"/>
    <mergeCell ref="A80:A83"/>
    <mergeCell ref="A84:A87"/>
    <mergeCell ref="A88:A91"/>
    <mergeCell ref="A92:A95"/>
    <mergeCell ref="A96:A99"/>
    <mergeCell ref="A100:A103"/>
    <mergeCell ref="A104:A107"/>
    <mergeCell ref="A60:A63"/>
    <mergeCell ref="S14:AC18"/>
    <mergeCell ref="A16:A19"/>
    <mergeCell ref="A20:A23"/>
    <mergeCell ref="A24:A27"/>
    <mergeCell ref="A28:A31"/>
    <mergeCell ref="A32:A35"/>
    <mergeCell ref="A36:A39"/>
    <mergeCell ref="A40:A43"/>
    <mergeCell ref="A44:A47"/>
    <mergeCell ref="A48:A51"/>
    <mergeCell ref="A52:A55"/>
    <mergeCell ref="A56:A59"/>
    <mergeCell ref="AB2:AC2"/>
    <mergeCell ref="E2:F2"/>
    <mergeCell ref="A4:A7"/>
    <mergeCell ref="A8:A11"/>
    <mergeCell ref="A12:A15"/>
    <mergeCell ref="G2:H2"/>
    <mergeCell ref="I2:J2"/>
    <mergeCell ref="L2:M2"/>
    <mergeCell ref="R2:T2"/>
    <mergeCell ref="U2:V2"/>
    <mergeCell ref="W2:X2"/>
    <mergeCell ref="Y2:Z2"/>
  </mergeCells>
  <dataValidations count="5">
    <dataValidation type="whole" allowBlank="1" showInputMessage="1" showErrorMessage="1" sqref="G36:G131 E36:E131 I36:I131" xr:uid="{270E988F-83AB-41F2-844D-4E8023E2A0C2}">
      <formula1>1</formula1>
      <formula2>total_rank_ie</formula2>
    </dataValidation>
    <dataValidation type="list" allowBlank="1" showInputMessage="1" showErrorMessage="1" sqref="K4:K131" xr:uid="{B030B87B-BA55-44F8-B4E0-CCC75AEF1925}">
      <formula1>"1,2,3"</formula1>
    </dataValidation>
    <dataValidation type="whole" allowBlank="1" showInputMessage="1" showErrorMessage="1" sqref="W11 U11 Y11" xr:uid="{BB441462-D6B0-47DB-960A-8218A0988A1D}">
      <formula1>1</formula1>
      <formula2>total_rank_finals</formula2>
    </dataValidation>
    <dataValidation type="whole" allowBlank="1" showInputMessage="1" showErrorMessage="1" sqref="X11 Z11 H36:H131 J36:J131 F36:F131 V11" xr:uid="{0BFE5B35-FC85-40D0-830D-FB5EC2C0E160}">
      <formula1>0</formula1>
      <formula2>total_score_ie</formula2>
    </dataValidation>
    <dataValidation type="whole" operator="equal" allowBlank="1" showInputMessage="1" showErrorMessage="1" sqref="AA4:AA11" xr:uid="{8F7C4C75-8AC8-0946-83C0-F1F55EAE0292}">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4F1BF352-B576-4B06-972A-3B120901C846}">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0279C-27ED-4358-8127-5093B7D66D36}">
  <sheetPr>
    <tabColor theme="8"/>
  </sheetPr>
  <dimension ref="A2:AF131"/>
  <sheetViews>
    <sheetView showGridLines="0" showRowColHeaders="0" topLeftCell="A2" zoomScale="140" zoomScaleNormal="140" workbookViewId="0">
      <pane ySplit="2" topLeftCell="A4" activePane="bottomLeft" state="frozen"/>
      <selection activeCell="A2" sqref="A2"/>
      <selection pane="bottomLeft" activeCell="AB4" sqref="AB4:AB11"/>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16" width="5.125" hidden="1" customWidth="1"/>
    <col min="17" max="17" width="5.125" customWidth="1"/>
    <col min="18" max="18" width="7.625" bestFit="1" customWidth="1"/>
    <col min="19" max="19" width="5.125" customWidth="1"/>
    <col min="20" max="20" width="5.375" customWidth="1"/>
    <col min="21" max="21" width="5.125" bestFit="1" customWidth="1"/>
    <col min="22" max="22" width="5.375" bestFit="1" customWidth="1"/>
    <col min="23" max="23" width="5.125" bestFit="1" customWidth="1"/>
    <col min="24" max="24" width="5.375" bestFit="1" customWidth="1"/>
    <col min="25" max="25" width="5.125" bestFit="1" customWidth="1"/>
    <col min="26" max="26" width="5.375" bestFit="1" customWidth="1"/>
    <col min="27" max="27" width="9.375" bestFit="1" customWidth="1"/>
    <col min="28" max="28" width="5.125" bestFit="1" customWidth="1"/>
    <col min="29" max="29" width="5.375" bestFit="1" customWidth="1"/>
    <col min="30" max="30" width="5.125" customWidth="1"/>
    <col min="31" max="31" width="5.125" hidden="1" customWidth="1"/>
    <col min="32" max="32" width="5.125" customWidth="1"/>
    <col min="33" max="16384" width="8.625" hidden="1"/>
  </cols>
  <sheetData>
    <row r="2" spans="1:32" x14ac:dyDescent="0.25">
      <c r="A2" s="46"/>
      <c r="B2" s="47"/>
      <c r="C2" s="46"/>
      <c r="D2" s="48"/>
      <c r="E2" s="629" t="s">
        <v>1136</v>
      </c>
      <c r="F2" s="628"/>
      <c r="G2" s="627" t="s">
        <v>1137</v>
      </c>
      <c r="H2" s="628"/>
      <c r="I2" s="627" t="s">
        <v>1138</v>
      </c>
      <c r="J2" s="628"/>
      <c r="K2" s="49" t="s">
        <v>1139</v>
      </c>
      <c r="L2" s="627" t="s">
        <v>1130</v>
      </c>
      <c r="M2" s="628"/>
      <c r="N2" s="50"/>
      <c r="R2" s="627" t="s">
        <v>1140</v>
      </c>
      <c r="S2" s="629"/>
      <c r="T2" s="628"/>
      <c r="U2" s="629" t="s">
        <v>1141</v>
      </c>
      <c r="V2" s="628"/>
      <c r="W2" s="627" t="s">
        <v>1142</v>
      </c>
      <c r="X2" s="628"/>
      <c r="Y2" s="627" t="s">
        <v>1143</v>
      </c>
      <c r="Z2" s="628"/>
      <c r="AA2" s="305" t="s">
        <v>1139</v>
      </c>
      <c r="AB2" s="627" t="s">
        <v>1130</v>
      </c>
      <c r="AC2" s="628"/>
      <c r="AD2" s="50"/>
    </row>
    <row r="3" spans="1:32" ht="16.350000000000001" customHeight="1" thickBot="1" x14ac:dyDescent="0.3">
      <c r="A3" s="51"/>
      <c r="B3" s="52"/>
      <c r="C3" s="187" t="s">
        <v>62</v>
      </c>
      <c r="D3" s="53" t="s">
        <v>21</v>
      </c>
      <c r="E3" s="60" t="s">
        <v>1131</v>
      </c>
      <c r="F3" s="55" t="s">
        <v>1144</v>
      </c>
      <c r="G3" s="54" t="s">
        <v>1131</v>
      </c>
      <c r="H3" s="55" t="s">
        <v>1144</v>
      </c>
      <c r="I3" s="54" t="s">
        <v>1131</v>
      </c>
      <c r="J3" s="55" t="s">
        <v>1144</v>
      </c>
      <c r="K3" s="56" t="s">
        <v>1145</v>
      </c>
      <c r="L3" s="54" t="s">
        <v>1131</v>
      </c>
      <c r="M3" s="55" t="s">
        <v>1144</v>
      </c>
      <c r="N3" s="57" t="s">
        <v>1135</v>
      </c>
      <c r="O3" s="58"/>
      <c r="P3" s="58"/>
      <c r="Q3" s="58"/>
      <c r="R3" s="59" t="s">
        <v>62</v>
      </c>
      <c r="S3" s="60" t="s">
        <v>1131</v>
      </c>
      <c r="T3" s="55" t="s">
        <v>1144</v>
      </c>
      <c r="U3" s="60" t="s">
        <v>1131</v>
      </c>
      <c r="V3" s="55" t="s">
        <v>1144</v>
      </c>
      <c r="W3" s="54" t="s">
        <v>1131</v>
      </c>
      <c r="X3" s="55" t="s">
        <v>1144</v>
      </c>
      <c r="Y3" s="54" t="s">
        <v>1131</v>
      </c>
      <c r="Z3" s="55" t="s">
        <v>1144</v>
      </c>
      <c r="AA3" s="306" t="s">
        <v>1145</v>
      </c>
      <c r="AB3" s="54" t="s">
        <v>1131</v>
      </c>
      <c r="AC3" s="55" t="s">
        <v>1144</v>
      </c>
      <c r="AD3" s="57" t="s">
        <v>1135</v>
      </c>
      <c r="AE3" s="58"/>
    </row>
    <row r="4" spans="1:32" x14ac:dyDescent="0.25">
      <c r="A4" s="489" t="s">
        <v>25</v>
      </c>
      <c r="B4" s="61" t="str" cm="1">
        <f t="array" aca="1" ref="B4" ca="1">IFERROR(_xlfn.IFS(M4="","",K4&gt;=time_violations,0,OR(N4/COUNT(rank)&lt;=percentage_superior,AF4&lt;&gt;""),1),"")</f>
        <v/>
      </c>
      <c r="C4" s="62" t="s">
        <v>64</v>
      </c>
      <c r="D4" s="62" t="str">
        <f>IF(Entries!H3="","",Entries!H3)</f>
        <v/>
      </c>
      <c r="E4" s="1"/>
      <c r="F4" s="2"/>
      <c r="G4" s="1"/>
      <c r="H4" s="2"/>
      <c r="I4" s="1"/>
      <c r="J4" s="2"/>
      <c r="K4" s="42"/>
      <c r="L4" s="65" t="str">
        <f>IF(SUM($E4,$G4,$I4)=0,"",SUM($E4,$G4,$I4))</f>
        <v/>
      </c>
      <c r="M4" s="64" t="str">
        <f>IF(SUM(F4,H4,J4)&gt;0,SUM(F4,H4,J4),"")</f>
        <v/>
      </c>
      <c r="N4" s="66" t="str">
        <f t="shared" ref="N4:N35" si="0">IFERROR(_xlfn.RANK.EQ($O4, rank,1) + COUNTIFS(rank, $O4,score, "&gt;" &amp;M4),"")</f>
        <v/>
      </c>
      <c r="O4" s="97" t="str" cm="1">
        <f t="array" ref="O4">_xlfn.IFS(SUM($E4,$G4,$I4)=0,"",$K4&gt;=time_violations,"",SUM($E4,$G4,$I4)&gt;0,SUM($E4,$G4,$I4))</f>
        <v/>
      </c>
      <c r="P4" t="str">
        <f t="shared" ref="P4:P35" si="1">IF(K4="","",K4*penalty_points-penalty_points)</f>
        <v/>
      </c>
      <c r="Q4" s="67" t="str">
        <f>IFERROR(SMALL(place,ROWS(R$4:R4)),"empty")</f>
        <v>empty</v>
      </c>
      <c r="R4" s="68" t="str" cm="1">
        <f t="array" aca="1" ref="R4:R12" ca="1">IFERROR(_xlfn.XLOOKUP(Q4:Q12&amp;"-"&amp;COUNTIF(OFFSET(Q4,0,0,_xlfn.SEQUENCE(ROWS(Q4:Q12))),Q4:Q12),place&amp;"-"&amp;COUNTIF(OFFSET(N4,0,0,_xlfn.SEQUENCE(ROWS(place))),place),number),"")</f>
        <v/>
      </c>
      <c r="S4" s="69" t="str">
        <f t="shared" ref="S4" ca="1" si="2">IFERROR(VLOOKUP($R4,data,10,FALSE),"")</f>
        <v/>
      </c>
      <c r="T4" s="70" t="str">
        <f t="shared" ref="T4" ca="1" si="3">IFERROR(VLOOKUP($R4,data,11,FALSE),"")</f>
        <v/>
      </c>
      <c r="U4" s="23"/>
      <c r="V4" s="24"/>
      <c r="W4" s="25"/>
      <c r="X4" s="24"/>
      <c r="Y4" s="25"/>
      <c r="Z4" s="24"/>
      <c r="AA4" s="307"/>
      <c r="AB4" s="68" t="str">
        <f>IF(SUM($U4,$W4,$Y4)=0,"",SUM($U4,$W4,$Y4))</f>
        <v/>
      </c>
      <c r="AC4" s="70" t="str">
        <f>IF(SUM(V4,X4,Z4)&gt;0,SUM(V4,X4,Z4),"")</f>
        <v/>
      </c>
      <c r="AD4" s="70" t="str">
        <f ca="1">IFERROR(_xlfn.RANK.EQ($AE4,$AE$4:$AE$11,1)+COUNTIFS($AE$4:$AE$11,$AE4,$AC$4:$AC$11,"&gt;"&amp;$AC4)+COUNTIFS($AE$4:$AE$11,$AE4,$AC$4:$AC$11,$AC4,$T$4:$T$11,"&gt;"&amp;$T4)+COUNTIFS($AE$4:$AE$11,$AE4,$AC$4:$AC$11,$AC4,$T$4:$T$11,$T4,$S$4:$S$11,"&lt;"&amp;$S4),"")</f>
        <v/>
      </c>
      <c r="AE4" t="str" cm="1">
        <f t="array" ref="AE4">IFERROR(_xlfn.IFS(SUM($U4,$W4,$Y4)=0,"",$AA4=1,"",SUM($U4,$W4,$Y4)&lt;&gt;0,SUM($U4,$W4,$Y4)),"")</f>
        <v/>
      </c>
      <c r="AF4" s="97" t="str">
        <f ca="1">IFERROR(VLOOKUP(C4,$R$4:$AD$11,11,FALSE),"")</f>
        <v/>
      </c>
    </row>
    <row r="5" spans="1:32" x14ac:dyDescent="0.25">
      <c r="A5" s="490"/>
      <c r="B5" s="71" t="str" cm="1">
        <f t="array" aca="1" ref="B5" ca="1">IFERROR(_xlfn.IFS(M5="","",K5&gt;=time_violations,0,OR(N5/COUNT(rank)&lt;=percentage_superior,AF5&lt;&gt;""),1),"")</f>
        <v/>
      </c>
      <c r="C5" s="72" t="s">
        <v>73</v>
      </c>
      <c r="D5" s="72" t="str">
        <f>IF(Entries!H4="","",Entries!H4)</f>
        <v/>
      </c>
      <c r="E5" s="3"/>
      <c r="F5" s="4"/>
      <c r="G5" s="3"/>
      <c r="H5" s="4"/>
      <c r="I5" s="3"/>
      <c r="J5" s="4"/>
      <c r="K5" s="29"/>
      <c r="L5" s="65" t="str">
        <f t="shared" ref="L5:L35" si="4">IF(SUM($E5,$G5,$I5)=0,"",SUM($E5,$G5,$I5))</f>
        <v/>
      </c>
      <c r="M5" s="64" t="str">
        <f t="shared" ref="M5:M10" si="5">IF(SUM(F5,H5,J5)&gt;0,SUM(F5,H5,J5),"")</f>
        <v/>
      </c>
      <c r="N5" s="66" t="str">
        <f t="shared" si="0"/>
        <v/>
      </c>
      <c r="O5" s="97" t="str" cm="1">
        <f t="array" ref="O5">_xlfn.IFS(SUM($E5,$G5,$I5)=0,"",$K5&gt;=time_violations,"",SUM($E5,$G5,$I5)&gt;0,SUM($E5,$G5,$I5))</f>
        <v/>
      </c>
      <c r="P5" t="str">
        <f t="shared" si="1"/>
        <v/>
      </c>
      <c r="Q5" s="67" t="str">
        <f>IFERROR(SMALL(place,ROWS(R$4:R5)),"empty")</f>
        <v>empty</v>
      </c>
      <c r="R5" s="75" t="str">
        <f ca="1"/>
        <v/>
      </c>
      <c r="S5" s="69" t="str">
        <f t="shared" ref="S5" ca="1" si="6">IFERROR(VLOOKUP($R5,data,10,FALSE),"")</f>
        <v/>
      </c>
      <c r="T5" s="70" t="str">
        <f t="shared" ref="T5" ca="1" si="7">IFERROR(VLOOKUP($R5,data,11,FALSE),"")</f>
        <v/>
      </c>
      <c r="U5" s="26"/>
      <c r="V5" s="27"/>
      <c r="W5" s="28"/>
      <c r="X5" s="27"/>
      <c r="Y5" s="28"/>
      <c r="Z5" s="27"/>
      <c r="AA5" s="308"/>
      <c r="AB5" s="68" t="str">
        <f t="shared" ref="AB5:AB11" si="8">IF(SUM($U5,$W5,$Y5)=0,"",SUM($U5,$W5,$Y5))</f>
        <v/>
      </c>
      <c r="AC5" s="70" t="str">
        <f t="shared" ref="AC5:AC11" si="9">IF(SUM(V5,X5,Z5)&gt;0,SUM(V5,X5,Z5),"")</f>
        <v/>
      </c>
      <c r="AD5" s="70" t="str">
        <f t="shared" ref="AD5:AD11" ca="1" si="10">IFERROR(_xlfn.RANK.EQ($AE5,$AE$4:$AE$11,1)+COUNTIFS($AE$4:$AE$11,$AE5,$AC$4:$AC$11,"&gt;"&amp;$AC5)+COUNTIFS($AE$4:$AE$11,$AE5,$AC$4:$AC$11,$AC5,$T$4:$T$11,"&gt;"&amp;$T5)+COUNTIFS($AE$4:$AE$11,$AE5,$AC$4:$AC$11,$AC5,$T$4:$T$11,$T5,$S$4:$S$11,"&lt;"&amp;$S5),"")</f>
        <v/>
      </c>
      <c r="AE5" t="str" cm="1">
        <f t="array" ref="AE5">IFERROR(_xlfn.IFS(SUM($U5,$W5,$Y5)=0,"",$AA5=1,"",SUM($U5,$W5,$Y5)&lt;&gt;0,SUM($U5,$W5,$Y5)),"")</f>
        <v/>
      </c>
      <c r="AF5" s="97" t="str">
        <f t="shared" ref="AF5:AF68" ca="1" si="11">IFERROR(VLOOKUP(C5,$R$4:$AD$11,11,FALSE),"")</f>
        <v/>
      </c>
    </row>
    <row r="6" spans="1:32" x14ac:dyDescent="0.25">
      <c r="A6" s="490"/>
      <c r="B6" s="71" t="str" cm="1">
        <f t="array" aca="1" ref="B6" ca="1">IFERROR(_xlfn.IFS(M6="","",K6&gt;=time_violations,0,OR(N6/COUNT(rank)&lt;=percentage_superior,AF6&lt;&gt;""),1),"")</f>
        <v/>
      </c>
      <c r="C6" s="72" t="s">
        <v>81</v>
      </c>
      <c r="D6" s="72" t="str">
        <f>IF(Entries!H5="","",Entries!H5)</f>
        <v/>
      </c>
      <c r="E6" s="3"/>
      <c r="F6" s="4"/>
      <c r="G6" s="3"/>
      <c r="H6" s="4"/>
      <c r="I6" s="3"/>
      <c r="J6" s="4"/>
      <c r="K6" s="29"/>
      <c r="L6" s="65" t="str">
        <f t="shared" si="4"/>
        <v/>
      </c>
      <c r="M6" s="64" t="str">
        <f t="shared" si="5"/>
        <v/>
      </c>
      <c r="N6" s="66" t="str">
        <f t="shared" si="0"/>
        <v/>
      </c>
      <c r="O6" s="97" t="str" cm="1">
        <f t="array" ref="O6">_xlfn.IFS(SUM($E6,$G6,$I6)=0,"",$K6&gt;=time_violations,"",SUM($E6,$G6,$I6)&gt;0,SUM($E6,$G6,$I6))</f>
        <v/>
      </c>
      <c r="P6" t="str">
        <f t="shared" si="1"/>
        <v/>
      </c>
      <c r="Q6" s="67" t="str">
        <f>IFERROR(SMALL(place,ROWS(R$4:R6)),"empty")</f>
        <v>empty</v>
      </c>
      <c r="R6" s="75" t="str">
        <f ca="1"/>
        <v/>
      </c>
      <c r="S6" s="69" t="str">
        <f t="shared" ref="S6" ca="1" si="12">IFERROR(VLOOKUP($R6,data,10,FALSE),"")</f>
        <v/>
      </c>
      <c r="T6" s="70" t="str">
        <f t="shared" ref="T6" ca="1" si="13">IFERROR(VLOOKUP($R6,data,11,FALSE),"")</f>
        <v/>
      </c>
      <c r="U6" s="26"/>
      <c r="V6" s="27"/>
      <c r="W6" s="28"/>
      <c r="X6" s="27"/>
      <c r="Y6" s="28"/>
      <c r="Z6" s="27"/>
      <c r="AA6" s="308"/>
      <c r="AB6" s="68" t="str">
        <f t="shared" si="8"/>
        <v/>
      </c>
      <c r="AC6" s="70" t="str">
        <f t="shared" si="9"/>
        <v/>
      </c>
      <c r="AD6" s="70" t="str">
        <f t="shared" ca="1" si="10"/>
        <v/>
      </c>
      <c r="AE6" t="str" cm="1">
        <f t="array" ref="AE6">IFERROR(_xlfn.IFS(SUM($U6,$W6,$Y6)=0,"",$AA6=1,"",SUM($U6,$W6,$Y6)&lt;&gt;0,SUM($U6,$W6,$Y6)),"")</f>
        <v/>
      </c>
      <c r="AF6" s="97" t="str">
        <f t="shared" ca="1" si="11"/>
        <v/>
      </c>
    </row>
    <row r="7" spans="1:32" x14ac:dyDescent="0.25">
      <c r="A7" s="491"/>
      <c r="B7" s="71" t="str" cm="1">
        <f t="array" aca="1" ref="B7" ca="1">IFERROR(_xlfn.IFS(M7="","",K7&gt;=time_violations,0,OR(N7/COUNT(rank)&lt;=percentage_superior,AF7&lt;&gt;""),1),"")</f>
        <v/>
      </c>
      <c r="C7" s="72" t="s">
        <v>89</v>
      </c>
      <c r="D7" s="72" t="str">
        <f>IF(Entries!H6="","",Entries!H6)</f>
        <v/>
      </c>
      <c r="E7" s="3"/>
      <c r="F7" s="4"/>
      <c r="G7" s="3"/>
      <c r="H7" s="4"/>
      <c r="I7" s="3"/>
      <c r="J7" s="4"/>
      <c r="K7" s="29"/>
      <c r="L7" s="65" t="str">
        <f t="shared" si="4"/>
        <v/>
      </c>
      <c r="M7" s="64" t="str">
        <f t="shared" si="5"/>
        <v/>
      </c>
      <c r="N7" s="66" t="str">
        <f t="shared" si="0"/>
        <v/>
      </c>
      <c r="O7" s="97" t="str" cm="1">
        <f t="array" ref="O7">_xlfn.IFS(SUM($E7,$G7,$I7)=0,"",$K7&gt;=time_violations,"",SUM($E7,$G7,$I7)&gt;0,SUM($E7,$G7,$I7))</f>
        <v/>
      </c>
      <c r="P7" t="str">
        <f t="shared" si="1"/>
        <v/>
      </c>
      <c r="Q7" s="67" t="str">
        <f>IFERROR(SMALL(place,ROWS(R$4:R7)),"empty")</f>
        <v>empty</v>
      </c>
      <c r="R7" s="75" t="str">
        <f ca="1"/>
        <v/>
      </c>
      <c r="S7" s="69" t="str">
        <f t="shared" ref="S7" ca="1" si="14">IFERROR(VLOOKUP($R7,data,10,FALSE),"")</f>
        <v/>
      </c>
      <c r="T7" s="70" t="str">
        <f t="shared" ref="T7" ca="1" si="15">IFERROR(VLOOKUP($R7,data,11,FALSE),"")</f>
        <v/>
      </c>
      <c r="U7" s="26"/>
      <c r="V7" s="27"/>
      <c r="W7" s="28"/>
      <c r="X7" s="27"/>
      <c r="Y7" s="28"/>
      <c r="Z7" s="27"/>
      <c r="AA7" s="308"/>
      <c r="AB7" s="68" t="str">
        <f t="shared" si="8"/>
        <v/>
      </c>
      <c r="AC7" s="70" t="str">
        <f t="shared" si="9"/>
        <v/>
      </c>
      <c r="AD7" s="70" t="str">
        <f t="shared" ca="1" si="10"/>
        <v/>
      </c>
      <c r="AE7" t="str" cm="1">
        <f t="array" ref="AE7">IFERROR(_xlfn.IFS(SUM($U7,$W7,$Y7)=0,"",$AA7=1,"",SUM($U7,$W7,$Y7)&lt;&gt;0,SUM($U7,$W7,$Y7)),"")</f>
        <v/>
      </c>
      <c r="AF7" s="97" t="str">
        <f t="shared" ca="1" si="11"/>
        <v/>
      </c>
    </row>
    <row r="8" spans="1:32" x14ac:dyDescent="0.25">
      <c r="A8" s="639" t="s">
        <v>26</v>
      </c>
      <c r="B8" s="77" t="str" cm="1">
        <f t="array" aca="1" ref="B8" ca="1">IFERROR(_xlfn.IFS(M8="","",K8&gt;=time_violations,0,OR(N8/COUNT(rank)&lt;=percentage_superior,AF8&lt;&gt;""),1),"")</f>
        <v/>
      </c>
      <c r="C8" s="78" t="s">
        <v>97</v>
      </c>
      <c r="D8" s="78" t="str">
        <f>IF(Entries!H7="","",Entries!H7)</f>
        <v/>
      </c>
      <c r="E8" s="5"/>
      <c r="F8" s="6"/>
      <c r="G8" s="5"/>
      <c r="H8" s="6"/>
      <c r="I8" s="5"/>
      <c r="J8" s="6"/>
      <c r="K8" s="30"/>
      <c r="L8" s="82" t="str">
        <f t="shared" si="4"/>
        <v/>
      </c>
      <c r="M8" s="83" t="str">
        <f t="shared" si="5"/>
        <v/>
      </c>
      <c r="N8" s="84" t="str">
        <f t="shared" si="0"/>
        <v/>
      </c>
      <c r="O8" s="97" t="str" cm="1">
        <f t="array" ref="O8">_xlfn.IFS(SUM($E8,$G8,$I8)=0,"",$K8&gt;=time_violations,"",SUM($E8,$G8,$I8)&gt;0,SUM($E8,$G8,$I8))</f>
        <v/>
      </c>
      <c r="P8" t="str">
        <f t="shared" si="1"/>
        <v/>
      </c>
      <c r="Q8" s="67" t="str">
        <f>IFERROR(SMALL(place,ROWS(R$4:R8)),"empty")</f>
        <v>empty</v>
      </c>
      <c r="R8" s="75" t="str">
        <f ca="1"/>
        <v/>
      </c>
      <c r="S8" s="69" t="str">
        <f t="shared" ref="S8" ca="1" si="16">IFERROR(VLOOKUP($R8,data,10,FALSE),"")</f>
        <v/>
      </c>
      <c r="T8" s="70" t="str">
        <f t="shared" ref="T8" ca="1" si="17">IFERROR(VLOOKUP($R8,data,11,FALSE),"")</f>
        <v/>
      </c>
      <c r="U8" s="26"/>
      <c r="V8" s="27"/>
      <c r="W8" s="28"/>
      <c r="X8" s="27"/>
      <c r="Y8" s="28"/>
      <c r="Z8" s="27"/>
      <c r="AA8" s="308"/>
      <c r="AB8" s="68" t="str">
        <f t="shared" si="8"/>
        <v/>
      </c>
      <c r="AC8" s="70" t="str">
        <f t="shared" si="9"/>
        <v/>
      </c>
      <c r="AD8" s="70" t="str">
        <f t="shared" ca="1" si="10"/>
        <v/>
      </c>
      <c r="AE8" t="str" cm="1">
        <f t="array" ref="AE8">IFERROR(_xlfn.IFS(SUM($U8,$W8,$Y8)=0,"",$AA8=1,"",SUM($U8,$W8,$Y8)&lt;&gt;0,SUM($U8,$W8,$Y8)),"")</f>
        <v/>
      </c>
      <c r="AF8" s="97" t="str">
        <f t="shared" ca="1" si="11"/>
        <v/>
      </c>
    </row>
    <row r="9" spans="1:32" x14ac:dyDescent="0.25">
      <c r="A9" s="639"/>
      <c r="B9" s="77" t="str" cm="1">
        <f t="array" aca="1" ref="B9" ca="1">IFERROR(_xlfn.IFS(M9="","",K9&gt;=time_violations,0,OR(N9/COUNT(rank)&lt;=percentage_superior,AF9&lt;&gt;""),1),"")</f>
        <v/>
      </c>
      <c r="C9" s="78" t="s">
        <v>106</v>
      </c>
      <c r="D9" s="78" t="str">
        <f>IF(Entries!H8="","",Entries!H8)</f>
        <v/>
      </c>
      <c r="E9" s="5"/>
      <c r="F9" s="6"/>
      <c r="G9" s="5"/>
      <c r="H9" s="6"/>
      <c r="I9" s="5"/>
      <c r="J9" s="6"/>
      <c r="K9" s="30"/>
      <c r="L9" s="82" t="str">
        <f t="shared" si="4"/>
        <v/>
      </c>
      <c r="M9" s="83" t="str">
        <f t="shared" si="5"/>
        <v/>
      </c>
      <c r="N9" s="84" t="str">
        <f t="shared" si="0"/>
        <v/>
      </c>
      <c r="O9" s="97" t="str" cm="1">
        <f t="array" ref="O9">_xlfn.IFS(SUM($E9,$G9,$I9)=0,"",$K9&gt;=time_violations,"",SUM($E9,$G9,$I9)&gt;0,SUM($E9,$G9,$I9))</f>
        <v/>
      </c>
      <c r="P9" t="str">
        <f t="shared" si="1"/>
        <v/>
      </c>
      <c r="Q9" s="67" t="str">
        <f>IFERROR(SMALL(place,ROWS(R$4:R9)),"empty")</f>
        <v>empty</v>
      </c>
      <c r="R9" s="75" t="str">
        <f ca="1"/>
        <v/>
      </c>
      <c r="S9" s="69" t="str">
        <f t="shared" ref="S9" ca="1" si="18">IFERROR(VLOOKUP($R9,data,10,FALSE),"")</f>
        <v/>
      </c>
      <c r="T9" s="70" t="str">
        <f t="shared" ref="T9" ca="1" si="19">IFERROR(VLOOKUP($R9,data,11,FALSE),"")</f>
        <v/>
      </c>
      <c r="U9" s="26"/>
      <c r="V9" s="27"/>
      <c r="W9" s="28"/>
      <c r="X9" s="27"/>
      <c r="Y9" s="28"/>
      <c r="Z9" s="27"/>
      <c r="AA9" s="308"/>
      <c r="AB9" s="68" t="str">
        <f t="shared" si="8"/>
        <v/>
      </c>
      <c r="AC9" s="70" t="str">
        <f t="shared" si="9"/>
        <v/>
      </c>
      <c r="AD9" s="70" t="str">
        <f t="shared" ca="1" si="10"/>
        <v/>
      </c>
      <c r="AE9" t="str" cm="1">
        <f t="array" ref="AE9">IFERROR(_xlfn.IFS(SUM($U9,$W9,$Y9)=0,"",$AA9=1,"",SUM($U9,$W9,$Y9)&lt;&gt;0,SUM($U9,$W9,$Y9)),"")</f>
        <v/>
      </c>
      <c r="AF9" s="97" t="str">
        <f t="shared" ca="1" si="11"/>
        <v/>
      </c>
    </row>
    <row r="10" spans="1:32" x14ac:dyDescent="0.25">
      <c r="A10" s="639"/>
      <c r="B10" s="77" t="str" cm="1">
        <f t="array" aca="1" ref="B10" ca="1">IFERROR(_xlfn.IFS(M10="","",K10&gt;=time_violations,0,OR(N10/COUNT(rank)&lt;=percentage_superior,AF10&lt;&gt;""),1),"")</f>
        <v/>
      </c>
      <c r="C10" s="78" t="s">
        <v>114</v>
      </c>
      <c r="D10" s="78" t="str">
        <f>IF(Entries!H9="","",Entries!H9)</f>
        <v/>
      </c>
      <c r="E10" s="5"/>
      <c r="F10" s="6"/>
      <c r="G10" s="5"/>
      <c r="H10" s="6"/>
      <c r="I10" s="5"/>
      <c r="J10" s="6"/>
      <c r="K10" s="30"/>
      <c r="L10" s="82" t="str">
        <f t="shared" si="4"/>
        <v/>
      </c>
      <c r="M10" s="83" t="str">
        <f t="shared" si="5"/>
        <v/>
      </c>
      <c r="N10" s="84" t="str">
        <f t="shared" si="0"/>
        <v/>
      </c>
      <c r="O10" s="97" t="str" cm="1">
        <f t="array" ref="O10">_xlfn.IFS(SUM($E10,$G10,$I10)=0,"",$K10&gt;=time_violations,"",SUM($E10,$G10,$I10)&gt;0,SUM($E10,$G10,$I10))</f>
        <v/>
      </c>
      <c r="P10" t="str">
        <f t="shared" si="1"/>
        <v/>
      </c>
      <c r="Q10" s="67" t="str">
        <f>IFERROR(SMALL(place,ROWS(R$4:R10)),"empty")</f>
        <v>empty</v>
      </c>
      <c r="R10" s="75" t="str">
        <f ca="1"/>
        <v/>
      </c>
      <c r="S10" s="69" t="str">
        <f t="shared" ref="S10" ca="1" si="20">IFERROR(VLOOKUP($R10,data,10,FALSE),"")</f>
        <v/>
      </c>
      <c r="T10" s="70" t="str">
        <f t="shared" ref="T10" ca="1" si="21">IFERROR(VLOOKUP($R10,data,11,FALSE),"")</f>
        <v/>
      </c>
      <c r="U10" s="26"/>
      <c r="V10" s="27"/>
      <c r="W10" s="28"/>
      <c r="X10" s="27"/>
      <c r="Y10" s="28"/>
      <c r="Z10" s="27"/>
      <c r="AA10" s="308"/>
      <c r="AB10" s="68" t="str">
        <f t="shared" si="8"/>
        <v/>
      </c>
      <c r="AC10" s="70" t="str">
        <f t="shared" si="9"/>
        <v/>
      </c>
      <c r="AD10" s="70" t="str">
        <f t="shared" ca="1" si="10"/>
        <v/>
      </c>
      <c r="AE10" t="str" cm="1">
        <f t="array" ref="AE10">IFERROR(_xlfn.IFS(SUM($U10,$W10,$Y10)=0,"",$AA10=1,"",SUM($U10,$W10,$Y10)&lt;&gt;0,SUM($U10,$W10,$Y10)),"")</f>
        <v/>
      </c>
      <c r="AF10" s="97" t="str">
        <f t="shared" ca="1" si="11"/>
        <v/>
      </c>
    </row>
    <row r="11" spans="1:32" x14ac:dyDescent="0.25">
      <c r="A11" s="639"/>
      <c r="B11" s="77" t="str" cm="1">
        <f t="array" aca="1" ref="B11" ca="1">IFERROR(_xlfn.IFS(M11="","",K11&gt;=time_violations,0,OR(N11/COUNT(rank)&lt;=percentage_superior,AF11&lt;&gt;""),1),"")</f>
        <v/>
      </c>
      <c r="C11" s="78" t="s">
        <v>122</v>
      </c>
      <c r="D11" s="78" t="str">
        <f>IF(Entries!H10="","",Entries!H10)</f>
        <v/>
      </c>
      <c r="E11" s="5"/>
      <c r="F11" s="6"/>
      <c r="G11" s="5"/>
      <c r="H11" s="6"/>
      <c r="I11" s="5"/>
      <c r="J11" s="6"/>
      <c r="K11" s="30"/>
      <c r="L11" s="82" t="str">
        <f t="shared" si="4"/>
        <v/>
      </c>
      <c r="M11" s="83" t="str">
        <f>IF(SUM(F11,H11,J11)&gt;0,SUM(F11,H11,J11),"")</f>
        <v/>
      </c>
      <c r="N11" s="84" t="str">
        <f t="shared" si="0"/>
        <v/>
      </c>
      <c r="O11" s="97" t="str" cm="1">
        <f t="array" ref="O11">_xlfn.IFS(SUM($E11,$G11,$I11)=0,"",$K11&gt;=time_violations,"",SUM($E11,$G11,$I11)&gt;0,SUM($E11,$G11,$I11))</f>
        <v/>
      </c>
      <c r="P11" t="str">
        <f t="shared" si="1"/>
        <v/>
      </c>
      <c r="Q11" s="67" t="str">
        <f>IFERROR(SMALL(place,ROWS(R$4:R11)),"empty")</f>
        <v>empty</v>
      </c>
      <c r="R11" s="75" t="str">
        <f ca="1"/>
        <v/>
      </c>
      <c r="S11" s="69" t="str">
        <f t="shared" ref="S11" ca="1" si="22">IFERROR(VLOOKUP($R11,data,10,FALSE),"")</f>
        <v/>
      </c>
      <c r="T11" s="86" t="str">
        <f t="shared" ref="T11" ca="1" si="23">IFERROR(VLOOKUP($R11,data,11,FALSE),"")</f>
        <v/>
      </c>
      <c r="U11" s="26"/>
      <c r="V11" s="27"/>
      <c r="W11" s="28"/>
      <c r="X11" s="27"/>
      <c r="Y11" s="28"/>
      <c r="Z11" s="27"/>
      <c r="AA11" s="309"/>
      <c r="AB11" s="68" t="str">
        <f t="shared" si="8"/>
        <v/>
      </c>
      <c r="AC11" s="70" t="str">
        <f t="shared" si="9"/>
        <v/>
      </c>
      <c r="AD11" s="70" t="str">
        <f t="shared" ca="1" si="10"/>
        <v/>
      </c>
      <c r="AE11" t="str" cm="1">
        <f t="array" ref="AE11">IFERROR(_xlfn.IFS(SUM($U11,$W11,$Y11)=0,"",$AA11=1,"",SUM($U11,$W11,$Y11)&lt;&gt;0,SUM($U11,$W11,$Y11)),"")</f>
        <v/>
      </c>
      <c r="AF11" s="97" t="str">
        <f t="shared" ca="1" si="11"/>
        <v/>
      </c>
    </row>
    <row r="12" spans="1:32" x14ac:dyDescent="0.25">
      <c r="A12" s="640" t="s">
        <v>27</v>
      </c>
      <c r="B12" s="87" t="str" cm="1">
        <f t="array" aca="1" ref="B12" ca="1">IFERROR(_xlfn.IFS(M12="","",K12&gt;=time_violations,0,OR(N12/COUNT(rank)&lt;=percentage_superior,AF12&lt;&gt;""),1),"")</f>
        <v/>
      </c>
      <c r="C12" s="88" t="s">
        <v>130</v>
      </c>
      <c r="D12" s="88" t="str">
        <f>IF(Entries!H11="","",Entries!H11)</f>
        <v/>
      </c>
      <c r="E12" s="7"/>
      <c r="F12" s="8"/>
      <c r="G12" s="7"/>
      <c r="H12" s="8"/>
      <c r="I12" s="7"/>
      <c r="J12" s="8"/>
      <c r="K12" s="31"/>
      <c r="L12" s="92" t="str">
        <f t="shared" si="4"/>
        <v/>
      </c>
      <c r="M12" s="93" t="str">
        <f t="shared" ref="M12:M35" si="24">IF(SUM(F12,H12,J12)&gt;0,SUM(F12,H12,J12),"")</f>
        <v/>
      </c>
      <c r="N12" s="94" t="str">
        <f t="shared" si="0"/>
        <v/>
      </c>
      <c r="O12" s="97" t="str" cm="1">
        <f t="array" ref="O12">_xlfn.IFS(SUM($E12,$G12,$I12)=0,"",$K12&gt;=time_violations,"",SUM($E12,$G12,$I12)&gt;0,SUM($E12,$G12,$I12))</f>
        <v/>
      </c>
      <c r="P12" t="str">
        <f t="shared" si="1"/>
        <v/>
      </c>
      <c r="Q12" s="67" t="str">
        <f>IFERROR(SMALL(place,ROWS(R$4:R12)),"empty")</f>
        <v>empty</v>
      </c>
      <c r="R12" s="95" t="str">
        <f ca="1"/>
        <v/>
      </c>
      <c r="S12" s="96" t="str">
        <f t="shared" ref="S12" ca="1" si="25">IFERROR(VLOOKUP($R12,data,10,FALSE),"")</f>
        <v/>
      </c>
      <c r="T12" s="96" t="str">
        <f t="shared" ref="T12" ca="1" si="26">IFERROR(VLOOKUP($R12,data,11,FALSE),"")</f>
        <v/>
      </c>
      <c r="AF12" s="97" t="str">
        <f t="shared" ca="1" si="11"/>
        <v/>
      </c>
    </row>
    <row r="13" spans="1:32" x14ac:dyDescent="0.25">
      <c r="A13" s="640"/>
      <c r="B13" s="87" t="str" cm="1">
        <f t="array" aca="1" ref="B13" ca="1">IFERROR(_xlfn.IFS(M13="","",K13&gt;=time_violations,0,OR(N13/COUNT(rank)&lt;=percentage_superior,AF13&lt;&gt;""),1),"")</f>
        <v/>
      </c>
      <c r="C13" s="88" t="s">
        <v>139</v>
      </c>
      <c r="D13" s="88" t="str">
        <f>IF(Entries!H12="","",Entries!H12)</f>
        <v/>
      </c>
      <c r="E13" s="7"/>
      <c r="F13" s="8"/>
      <c r="G13" s="7"/>
      <c r="H13" s="8"/>
      <c r="I13" s="7"/>
      <c r="J13" s="8"/>
      <c r="K13" s="31"/>
      <c r="L13" s="92" t="str">
        <f t="shared" si="4"/>
        <v/>
      </c>
      <c r="M13" s="93" t="str">
        <f t="shared" si="24"/>
        <v/>
      </c>
      <c r="N13" s="94" t="str">
        <f t="shared" si="0"/>
        <v/>
      </c>
      <c r="O13" s="97" t="str" cm="1">
        <f t="array" ref="O13">_xlfn.IFS(SUM($E13,$G13,$I13)=0,"",$K13&gt;=time_violations,"",SUM($E13,$G13,$I13)&gt;0,SUM($E13,$G13,$I13))</f>
        <v/>
      </c>
      <c r="P13" t="str">
        <f t="shared" si="1"/>
        <v/>
      </c>
      <c r="Q13" s="97"/>
      <c r="AF13" s="97" t="str">
        <f t="shared" ca="1" si="11"/>
        <v/>
      </c>
    </row>
    <row r="14" spans="1:32" x14ac:dyDescent="0.25">
      <c r="A14" s="640"/>
      <c r="B14" s="87" t="str" cm="1">
        <f t="array" aca="1" ref="B14" ca="1">IFERROR(_xlfn.IFS(M14="","",K14&gt;=time_violations,0,OR(N14/COUNT(rank)&lt;=percentage_superior,AF14&lt;&gt;""),1),"")</f>
        <v/>
      </c>
      <c r="C14" s="88" t="s">
        <v>147</v>
      </c>
      <c r="D14" s="88" t="str">
        <f>IF(Entries!H13="","",Entries!H13)</f>
        <v/>
      </c>
      <c r="E14" s="7"/>
      <c r="F14" s="8"/>
      <c r="G14" s="7"/>
      <c r="H14" s="8"/>
      <c r="I14" s="7"/>
      <c r="J14" s="8"/>
      <c r="K14" s="31"/>
      <c r="L14" s="92" t="str">
        <f t="shared" si="4"/>
        <v/>
      </c>
      <c r="M14" s="93" t="str">
        <f t="shared" si="24"/>
        <v/>
      </c>
      <c r="N14" s="94" t="str">
        <f t="shared" si="0"/>
        <v/>
      </c>
      <c r="O14" s="97" t="str" cm="1">
        <f t="array" ref="O14">_xlfn.IFS(SUM($E14,$G14,$I14)=0,"",$K14&gt;=time_violations,"",SUM($E14,$G14,$I14)&gt;0,SUM($E14,$G14,$I14))</f>
        <v/>
      </c>
      <c r="P14" t="str">
        <f t="shared" si="1"/>
        <v/>
      </c>
      <c r="Q14" s="97"/>
      <c r="S14" s="630" t="s">
        <v>1121</v>
      </c>
      <c r="T14" s="630"/>
      <c r="U14" s="630"/>
      <c r="V14" s="630"/>
      <c r="W14" s="630"/>
      <c r="X14" s="630"/>
      <c r="Y14" s="630"/>
      <c r="Z14" s="630"/>
      <c r="AA14" s="630"/>
      <c r="AB14" s="630"/>
      <c r="AC14" s="630"/>
      <c r="AF14" s="97" t="str">
        <f t="shared" ca="1" si="11"/>
        <v/>
      </c>
    </row>
    <row r="15" spans="1:32" x14ac:dyDescent="0.25">
      <c r="A15" s="640"/>
      <c r="B15" s="87" t="str" cm="1">
        <f t="array" aca="1" ref="B15" ca="1">IFERROR(_xlfn.IFS(M15="","",K15&gt;=time_violations,0,OR(N15/COUNT(rank)&lt;=percentage_superior,AF15&lt;&gt;""),1),"")</f>
        <v/>
      </c>
      <c r="C15" s="88" t="s">
        <v>155</v>
      </c>
      <c r="D15" s="88" t="str">
        <f>IF(Entries!H14="","",Entries!H14)</f>
        <v/>
      </c>
      <c r="E15" s="7"/>
      <c r="F15" s="8"/>
      <c r="G15" s="7"/>
      <c r="H15" s="8"/>
      <c r="I15" s="7"/>
      <c r="J15" s="8"/>
      <c r="K15" s="31"/>
      <c r="L15" s="92" t="str">
        <f t="shared" si="4"/>
        <v/>
      </c>
      <c r="M15" s="93" t="str">
        <f t="shared" si="24"/>
        <v/>
      </c>
      <c r="N15" s="93" t="str">
        <f t="shared" si="0"/>
        <v/>
      </c>
      <c r="O15" s="97" t="str" cm="1">
        <f t="array" ref="O15">_xlfn.IFS(SUM($E15,$G15,$I15)=0,"",$K15&gt;=time_violations,"",SUM($E15,$G15,$I15)&gt;0,SUM($E15,$G15,$I15))</f>
        <v/>
      </c>
      <c r="P15" t="str">
        <f t="shared" si="1"/>
        <v/>
      </c>
      <c r="Q15" s="97"/>
      <c r="S15" s="630"/>
      <c r="T15" s="630"/>
      <c r="U15" s="630"/>
      <c r="V15" s="630"/>
      <c r="W15" s="630"/>
      <c r="X15" s="630"/>
      <c r="Y15" s="630"/>
      <c r="Z15" s="630"/>
      <c r="AA15" s="630"/>
      <c r="AB15" s="630"/>
      <c r="AC15" s="630"/>
      <c r="AF15" s="97" t="str">
        <f t="shared" ca="1" si="11"/>
        <v/>
      </c>
    </row>
    <row r="16" spans="1:32" x14ac:dyDescent="0.25">
      <c r="A16" s="641" t="s">
        <v>28</v>
      </c>
      <c r="B16" s="98" t="str" cm="1">
        <f t="array" aca="1" ref="B16" ca="1">IFERROR(_xlfn.IFS(M16="","",K16&gt;=time_violations,0,OR(N16/COUNT(rank)&lt;=percentage_superior,AF16&lt;&gt;""),1),"")</f>
        <v/>
      </c>
      <c r="C16" s="99" t="s">
        <v>163</v>
      </c>
      <c r="D16" s="99" t="str">
        <f>IF(Entries!H15="","",Entries!H15)</f>
        <v/>
      </c>
      <c r="E16" s="9"/>
      <c r="F16" s="10"/>
      <c r="G16" s="9"/>
      <c r="H16" s="10"/>
      <c r="I16" s="9"/>
      <c r="J16" s="10"/>
      <c r="K16" s="32"/>
      <c r="L16" s="103" t="str">
        <f t="shared" si="4"/>
        <v/>
      </c>
      <c r="M16" s="104" t="str">
        <f t="shared" si="24"/>
        <v/>
      </c>
      <c r="N16" s="104" t="str">
        <f t="shared" si="0"/>
        <v/>
      </c>
      <c r="O16" s="97" t="str" cm="1">
        <f t="array" ref="O16">_xlfn.IFS(SUM($E16,$G16,$I16)=0,"",$K16&gt;=time_violations,"",SUM($E16,$G16,$I16)&gt;0,SUM($E16,$G16,$I16))</f>
        <v/>
      </c>
      <c r="P16" t="str">
        <f t="shared" si="1"/>
        <v/>
      </c>
      <c r="Q16" s="97"/>
      <c r="S16" s="630"/>
      <c r="T16" s="630"/>
      <c r="U16" s="630"/>
      <c r="V16" s="630"/>
      <c r="W16" s="630"/>
      <c r="X16" s="630"/>
      <c r="Y16" s="630"/>
      <c r="Z16" s="630"/>
      <c r="AA16" s="630"/>
      <c r="AB16" s="630"/>
      <c r="AC16" s="630"/>
      <c r="AF16" s="97" t="str">
        <f t="shared" ca="1" si="11"/>
        <v/>
      </c>
    </row>
    <row r="17" spans="1:32" x14ac:dyDescent="0.25">
      <c r="A17" s="641"/>
      <c r="B17" s="98" t="str" cm="1">
        <f t="array" aca="1" ref="B17" ca="1">IFERROR(_xlfn.IFS(M17="","",K17&gt;=time_violations,0,OR(N17/COUNT(rank)&lt;=percentage_superior,AF17&lt;&gt;""),1),"")</f>
        <v/>
      </c>
      <c r="C17" s="99" t="s">
        <v>172</v>
      </c>
      <c r="D17" s="99" t="str">
        <f>IF(Entries!H16="","",Entries!H16)</f>
        <v/>
      </c>
      <c r="E17" s="9"/>
      <c r="F17" s="10"/>
      <c r="G17" s="9"/>
      <c r="H17" s="10"/>
      <c r="I17" s="9"/>
      <c r="J17" s="10"/>
      <c r="K17" s="32"/>
      <c r="L17" s="103" t="str">
        <f t="shared" si="4"/>
        <v/>
      </c>
      <c r="M17" s="104" t="str">
        <f t="shared" si="24"/>
        <v/>
      </c>
      <c r="N17" s="104" t="str">
        <f t="shared" si="0"/>
        <v/>
      </c>
      <c r="O17" s="97" t="str" cm="1">
        <f t="array" ref="O17">_xlfn.IFS(SUM($E17,$G17,$I17)=0,"",$K17&gt;=time_violations,"",SUM($E17,$G17,$I17)&gt;0,SUM($E17,$G17,$I17))</f>
        <v/>
      </c>
      <c r="P17" t="str">
        <f t="shared" si="1"/>
        <v/>
      </c>
      <c r="Q17" s="97"/>
      <c r="S17" s="630"/>
      <c r="T17" s="630"/>
      <c r="U17" s="630"/>
      <c r="V17" s="630"/>
      <c r="W17" s="630"/>
      <c r="X17" s="630"/>
      <c r="Y17" s="630"/>
      <c r="Z17" s="630"/>
      <c r="AA17" s="630"/>
      <c r="AB17" s="630"/>
      <c r="AC17" s="630"/>
      <c r="AF17" s="97" t="str">
        <f t="shared" ca="1" si="11"/>
        <v/>
      </c>
    </row>
    <row r="18" spans="1:32" x14ac:dyDescent="0.25">
      <c r="A18" s="641"/>
      <c r="B18" s="98" t="str" cm="1">
        <f t="array" aca="1" ref="B18" ca="1">IFERROR(_xlfn.IFS(M18="","",K18&gt;=time_violations,0,OR(N18/COUNT(rank)&lt;=percentage_superior,AF18&lt;&gt;""),1),"")</f>
        <v/>
      </c>
      <c r="C18" s="99" t="s">
        <v>180</v>
      </c>
      <c r="D18" s="99" t="str">
        <f>IF(Entries!H17="","",Entries!H17)</f>
        <v/>
      </c>
      <c r="E18" s="9"/>
      <c r="F18" s="10"/>
      <c r="G18" s="9"/>
      <c r="H18" s="10"/>
      <c r="I18" s="9"/>
      <c r="J18" s="10"/>
      <c r="K18" s="32"/>
      <c r="L18" s="103" t="str">
        <f t="shared" si="4"/>
        <v/>
      </c>
      <c r="M18" s="104" t="str">
        <f t="shared" si="24"/>
        <v/>
      </c>
      <c r="N18" s="104" t="str">
        <f t="shared" si="0"/>
        <v/>
      </c>
      <c r="O18" s="97" t="str" cm="1">
        <f t="array" ref="O18">_xlfn.IFS(SUM($E18,$G18,$I18)=0,"",$K18&gt;=time_violations,"",SUM($E18,$G18,$I18)&gt;0,SUM($E18,$G18,$I18))</f>
        <v/>
      </c>
      <c r="P18" t="str">
        <f t="shared" si="1"/>
        <v/>
      </c>
      <c r="Q18" s="97"/>
      <c r="S18" s="630"/>
      <c r="T18" s="630"/>
      <c r="U18" s="630"/>
      <c r="V18" s="630"/>
      <c r="W18" s="630"/>
      <c r="X18" s="630"/>
      <c r="Y18" s="630"/>
      <c r="Z18" s="630"/>
      <c r="AA18" s="630"/>
      <c r="AB18" s="630"/>
      <c r="AC18" s="630"/>
      <c r="AF18" s="97" t="str">
        <f t="shared" ca="1" si="11"/>
        <v/>
      </c>
    </row>
    <row r="19" spans="1:32" x14ac:dyDescent="0.25">
      <c r="A19" s="641"/>
      <c r="B19" s="98" t="str" cm="1">
        <f t="array" aca="1" ref="B19" ca="1">IFERROR(_xlfn.IFS(M19="","",K19&gt;=time_violations,0,OR(N19/COUNT(rank)&lt;=percentage_superior,AF19&lt;&gt;""),1),"")</f>
        <v/>
      </c>
      <c r="C19" s="99" t="s">
        <v>188</v>
      </c>
      <c r="D19" s="99" t="str">
        <f>IF(Entries!H18="","",Entries!H18)</f>
        <v/>
      </c>
      <c r="E19" s="9"/>
      <c r="F19" s="10"/>
      <c r="G19" s="9"/>
      <c r="H19" s="10"/>
      <c r="I19" s="9"/>
      <c r="J19" s="10"/>
      <c r="K19" s="32"/>
      <c r="L19" s="103" t="str">
        <f t="shared" si="4"/>
        <v/>
      </c>
      <c r="M19" s="104" t="str">
        <f t="shared" si="24"/>
        <v/>
      </c>
      <c r="N19" s="104" t="str">
        <f t="shared" si="0"/>
        <v/>
      </c>
      <c r="O19" s="97" t="str" cm="1">
        <f t="array" ref="O19">_xlfn.IFS(SUM($E19,$G19,$I19)=0,"",$K19&gt;=time_violations,"",SUM($E19,$G19,$I19)&gt;0,SUM($E19,$G19,$I19))</f>
        <v/>
      </c>
      <c r="P19" t="str">
        <f t="shared" si="1"/>
        <v/>
      </c>
      <c r="Q19" s="97"/>
      <c r="AF19" s="97" t="str">
        <f t="shared" ca="1" si="11"/>
        <v/>
      </c>
    </row>
    <row r="20" spans="1:32" x14ac:dyDescent="0.25">
      <c r="A20" s="634" t="s">
        <v>29</v>
      </c>
      <c r="B20" s="105" t="str" cm="1">
        <f t="array" aca="1" ref="B20" ca="1">IFERROR(_xlfn.IFS(M20="","",K20&gt;=time_violations,0,OR(N20/COUNT(rank)&lt;=percentage_superior,AF20&lt;&gt;""),1),"")</f>
        <v/>
      </c>
      <c r="C20" s="106" t="s">
        <v>196</v>
      </c>
      <c r="D20" s="106" t="str">
        <f>IF(Entries!H19="","",Entries!H19)</f>
        <v/>
      </c>
      <c r="E20" s="11"/>
      <c r="F20" s="12"/>
      <c r="G20" s="11"/>
      <c r="H20" s="12"/>
      <c r="I20" s="11"/>
      <c r="J20" s="12"/>
      <c r="K20" s="33"/>
      <c r="L20" s="110" t="str">
        <f t="shared" si="4"/>
        <v/>
      </c>
      <c r="M20" s="111" t="str">
        <f t="shared" si="24"/>
        <v/>
      </c>
      <c r="N20" s="111" t="str">
        <f t="shared" si="0"/>
        <v/>
      </c>
      <c r="O20" s="97" t="str" cm="1">
        <f t="array" ref="O20">_xlfn.IFS(SUM($E20,$G20,$I20)=0,"",$K20&gt;=time_violations,"",SUM($E20,$G20,$I20)&gt;0,SUM($E20,$G20,$I20))</f>
        <v/>
      </c>
      <c r="P20" t="str">
        <f t="shared" si="1"/>
        <v/>
      </c>
      <c r="Q20" s="97"/>
      <c r="AF20" s="97" t="str">
        <f t="shared" ca="1" si="11"/>
        <v/>
      </c>
    </row>
    <row r="21" spans="1:32" x14ac:dyDescent="0.25">
      <c r="A21" s="634"/>
      <c r="B21" s="105" t="str" cm="1">
        <f t="array" aca="1" ref="B21" ca="1">IFERROR(_xlfn.IFS(M21="","",K21&gt;=time_violations,0,OR(N21/COUNT(rank)&lt;=percentage_superior,AF21&lt;&gt;""),1),"")</f>
        <v/>
      </c>
      <c r="C21" s="106" t="s">
        <v>205</v>
      </c>
      <c r="D21" s="106" t="str">
        <f>IF(Entries!H20="","",Entries!H20)</f>
        <v/>
      </c>
      <c r="E21" s="11"/>
      <c r="F21" s="12"/>
      <c r="G21" s="11"/>
      <c r="H21" s="12"/>
      <c r="I21" s="11"/>
      <c r="J21" s="12"/>
      <c r="K21" s="33"/>
      <c r="L21" s="110" t="str">
        <f t="shared" si="4"/>
        <v/>
      </c>
      <c r="M21" s="111" t="str">
        <f t="shared" si="24"/>
        <v/>
      </c>
      <c r="N21" s="111" t="str">
        <f t="shared" si="0"/>
        <v/>
      </c>
      <c r="O21" s="97" t="str" cm="1">
        <f t="array" ref="O21">_xlfn.IFS(SUM($E21,$G21,$I21)=0,"",$K21&gt;=time_violations,"",SUM($E21,$G21,$I21)&gt;0,SUM($E21,$G21,$I21))</f>
        <v/>
      </c>
      <c r="P21" t="str">
        <f t="shared" si="1"/>
        <v/>
      </c>
      <c r="Q21" s="97"/>
      <c r="AF21" s="97" t="str">
        <f t="shared" ca="1" si="11"/>
        <v/>
      </c>
    </row>
    <row r="22" spans="1:32" x14ac:dyDescent="0.25">
      <c r="A22" s="634"/>
      <c r="B22" s="105" t="str" cm="1">
        <f t="array" aca="1" ref="B22" ca="1">IFERROR(_xlfn.IFS(M22="","",K22&gt;=time_violations,0,OR(N22/COUNT(rank)&lt;=percentage_superior,AF22&lt;&gt;""),1),"")</f>
        <v/>
      </c>
      <c r="C22" s="106" t="s">
        <v>213</v>
      </c>
      <c r="D22" s="106" t="str">
        <f>IF(Entries!H21="","",Entries!H21)</f>
        <v/>
      </c>
      <c r="E22" s="11"/>
      <c r="F22" s="12"/>
      <c r="G22" s="11"/>
      <c r="H22" s="12"/>
      <c r="I22" s="11"/>
      <c r="J22" s="12"/>
      <c r="K22" s="33"/>
      <c r="L22" s="110" t="str">
        <f t="shared" si="4"/>
        <v/>
      </c>
      <c r="M22" s="111" t="str">
        <f t="shared" si="24"/>
        <v/>
      </c>
      <c r="N22" s="111" t="str">
        <f t="shared" si="0"/>
        <v/>
      </c>
      <c r="O22" s="97" t="str" cm="1">
        <f t="array" ref="O22">_xlfn.IFS(SUM($E22,$G22,$I22)=0,"",$K22&gt;=time_violations,"",SUM($E22,$G22,$I22)&gt;0,SUM($E22,$G22,$I22))</f>
        <v/>
      </c>
      <c r="P22" t="str">
        <f t="shared" si="1"/>
        <v/>
      </c>
      <c r="Q22" s="97"/>
      <c r="AF22" s="97" t="str">
        <f t="shared" ca="1" si="11"/>
        <v/>
      </c>
    </row>
    <row r="23" spans="1:32" x14ac:dyDescent="0.25">
      <c r="A23" s="634"/>
      <c r="B23" s="105" t="str" cm="1">
        <f t="array" aca="1" ref="B23" ca="1">IFERROR(_xlfn.IFS(M23="","",K23&gt;=time_violations,0,OR(N23/COUNT(rank)&lt;=percentage_superior,AF23&lt;&gt;""),1),"")</f>
        <v/>
      </c>
      <c r="C23" s="106" t="s">
        <v>221</v>
      </c>
      <c r="D23" s="106" t="str">
        <f>IF(Entries!H22="","",Entries!H22)</f>
        <v/>
      </c>
      <c r="E23" s="11"/>
      <c r="F23" s="12"/>
      <c r="G23" s="11"/>
      <c r="H23" s="12"/>
      <c r="I23" s="11"/>
      <c r="J23" s="12"/>
      <c r="K23" s="33"/>
      <c r="L23" s="110" t="str">
        <f t="shared" si="4"/>
        <v/>
      </c>
      <c r="M23" s="111" t="str">
        <f t="shared" si="24"/>
        <v/>
      </c>
      <c r="N23" s="111" t="str">
        <f t="shared" si="0"/>
        <v/>
      </c>
      <c r="O23" s="97" t="str" cm="1">
        <f t="array" ref="O23">_xlfn.IFS(SUM($E23,$G23,$I23)=0,"",$K23&gt;=time_violations,"",SUM($E23,$G23,$I23)&gt;0,SUM($E23,$G23,$I23))</f>
        <v/>
      </c>
      <c r="P23" t="str">
        <f t="shared" si="1"/>
        <v/>
      </c>
      <c r="Q23" s="97"/>
      <c r="AF23" s="97" t="str">
        <f t="shared" ca="1" si="11"/>
        <v/>
      </c>
    </row>
    <row r="24" spans="1:32" x14ac:dyDescent="0.25">
      <c r="A24" s="635" t="s">
        <v>30</v>
      </c>
      <c r="B24" s="112" t="str" cm="1">
        <f t="array" aca="1" ref="B24" ca="1">IFERROR(_xlfn.IFS(M24="","",K24&gt;=time_violations,0,OR(N24/COUNT(rank)&lt;=percentage_superior,AF24&lt;&gt;""),1),"")</f>
        <v/>
      </c>
      <c r="C24" s="113" t="s">
        <v>229</v>
      </c>
      <c r="D24" s="113" t="str">
        <f>IF(Entries!H23="","",Entries!H23)</f>
        <v/>
      </c>
      <c r="E24" s="13"/>
      <c r="F24" s="14"/>
      <c r="G24" s="13"/>
      <c r="H24" s="14"/>
      <c r="I24" s="13"/>
      <c r="J24" s="14"/>
      <c r="K24" s="34"/>
      <c r="L24" s="117" t="str">
        <f t="shared" si="4"/>
        <v/>
      </c>
      <c r="M24" s="118" t="str">
        <f t="shared" si="24"/>
        <v/>
      </c>
      <c r="N24" s="118" t="str">
        <f t="shared" si="0"/>
        <v/>
      </c>
      <c r="O24" s="97" t="str" cm="1">
        <f t="array" ref="O24">_xlfn.IFS(SUM($E24,$G24,$I24)=0,"",$K24&gt;=time_violations,"",SUM($E24,$G24,$I24)&gt;0,SUM($E24,$G24,$I24))</f>
        <v/>
      </c>
      <c r="P24" t="str">
        <f t="shared" si="1"/>
        <v/>
      </c>
      <c r="Q24" s="97"/>
      <c r="AF24" s="97" t="str">
        <f t="shared" ca="1" si="11"/>
        <v/>
      </c>
    </row>
    <row r="25" spans="1:32" x14ac:dyDescent="0.25">
      <c r="A25" s="635"/>
      <c r="B25" s="112" t="str" cm="1">
        <f t="array" aca="1" ref="B25" ca="1">IFERROR(_xlfn.IFS(M25="","",K25&gt;=time_violations,0,OR(N25/COUNT(rank)&lt;=percentage_superior,AF25&lt;&gt;""),1),"")</f>
        <v/>
      </c>
      <c r="C25" s="113" t="s">
        <v>238</v>
      </c>
      <c r="D25" s="113" t="str">
        <f>IF(Entries!H24="","",Entries!H24)</f>
        <v/>
      </c>
      <c r="E25" s="13"/>
      <c r="F25" s="14"/>
      <c r="G25" s="13"/>
      <c r="H25" s="14"/>
      <c r="I25" s="13"/>
      <c r="J25" s="14"/>
      <c r="K25" s="34"/>
      <c r="L25" s="117" t="str">
        <f t="shared" si="4"/>
        <v/>
      </c>
      <c r="M25" s="118" t="str">
        <f t="shared" si="24"/>
        <v/>
      </c>
      <c r="N25" s="118" t="str">
        <f t="shared" si="0"/>
        <v/>
      </c>
      <c r="O25" s="97" t="str" cm="1">
        <f t="array" ref="O25">_xlfn.IFS(SUM($E25,$G25,$I25)=0,"",$K25&gt;=time_violations,"",SUM($E25,$G25,$I25)&gt;0,SUM($E25,$G25,$I25))</f>
        <v/>
      </c>
      <c r="P25" t="str">
        <f t="shared" si="1"/>
        <v/>
      </c>
      <c r="Q25" s="97"/>
      <c r="AF25" s="97" t="str">
        <f t="shared" ca="1" si="11"/>
        <v/>
      </c>
    </row>
    <row r="26" spans="1:32" x14ac:dyDescent="0.25">
      <c r="A26" s="635"/>
      <c r="B26" s="112" t="str" cm="1">
        <f t="array" aca="1" ref="B26" ca="1">IFERROR(_xlfn.IFS(M26="","",K26&gt;=time_violations,0,OR(N26/COUNT(rank)&lt;=percentage_superior,AF26&lt;&gt;""),1),"")</f>
        <v/>
      </c>
      <c r="C26" s="113" t="s">
        <v>246</v>
      </c>
      <c r="D26" s="113" t="str">
        <f>IF(Entries!H25="","",Entries!H25)</f>
        <v/>
      </c>
      <c r="E26" s="13"/>
      <c r="F26" s="14"/>
      <c r="G26" s="13"/>
      <c r="H26" s="14"/>
      <c r="I26" s="13"/>
      <c r="J26" s="14"/>
      <c r="K26" s="34"/>
      <c r="L26" s="117" t="str">
        <f t="shared" si="4"/>
        <v/>
      </c>
      <c r="M26" s="118" t="str">
        <f t="shared" si="24"/>
        <v/>
      </c>
      <c r="N26" s="118" t="str">
        <f t="shared" si="0"/>
        <v/>
      </c>
      <c r="O26" s="97" t="str" cm="1">
        <f t="array" ref="O26">_xlfn.IFS(SUM($E26,$G26,$I26)=0,"",$K26&gt;=time_violations,"",SUM($E26,$G26,$I26)&gt;0,SUM($E26,$G26,$I26))</f>
        <v/>
      </c>
      <c r="P26" t="str">
        <f t="shared" si="1"/>
        <v/>
      </c>
      <c r="Q26" s="97"/>
      <c r="AF26" s="97" t="str">
        <f t="shared" ca="1" si="11"/>
        <v/>
      </c>
    </row>
    <row r="27" spans="1:32" x14ac:dyDescent="0.25">
      <c r="A27" s="534"/>
      <c r="B27" s="119" t="str" cm="1">
        <f t="array" aca="1" ref="B27" ca="1">IFERROR(_xlfn.IFS(M27="","",K27&gt;=time_violations,0,OR(N27/COUNT(rank)&lt;=percentage_superior,AF27&lt;&gt;""),1),"")</f>
        <v/>
      </c>
      <c r="C27" s="120" t="s">
        <v>254</v>
      </c>
      <c r="D27" s="148" t="str">
        <f>IF(Entries!H26="","",Entries!H26)</f>
        <v/>
      </c>
      <c r="E27" s="15"/>
      <c r="F27" s="16"/>
      <c r="G27" s="15"/>
      <c r="H27" s="16"/>
      <c r="I27" s="15"/>
      <c r="J27" s="16"/>
      <c r="K27" s="189"/>
      <c r="L27" s="117" t="str">
        <f t="shared" si="4"/>
        <v/>
      </c>
      <c r="M27" s="118" t="str">
        <f t="shared" si="24"/>
        <v/>
      </c>
      <c r="N27" s="118" t="str">
        <f t="shared" si="0"/>
        <v/>
      </c>
      <c r="O27" s="97" t="str" cm="1">
        <f t="array" ref="O27">_xlfn.IFS(SUM($E27,$G27,$I27)=0,"",$K27&gt;=time_violations,"",SUM($E27,$G27,$I27)&gt;0,SUM($E27,$G27,$I27))</f>
        <v/>
      </c>
      <c r="P27" t="str">
        <f t="shared" si="1"/>
        <v/>
      </c>
      <c r="Q27" s="97"/>
      <c r="AF27" s="97" t="str">
        <f t="shared" ca="1" si="11"/>
        <v/>
      </c>
    </row>
    <row r="28" spans="1:32" x14ac:dyDescent="0.25">
      <c r="A28" s="636" t="s">
        <v>31</v>
      </c>
      <c r="B28" s="150" t="str" cm="1">
        <f t="array" aca="1" ref="B28" ca="1">IFERROR(_xlfn.IFS(M28="","",K28&gt;=time_violations,0,OR(N28/COUNT(rank)&lt;=percentage_superior,AF28&lt;&gt;""),1),"")</f>
        <v/>
      </c>
      <c r="C28" s="188" t="s">
        <v>262</v>
      </c>
      <c r="D28" s="191" t="str">
        <f>IF(Entries!H27="","",Entries!H27)</f>
        <v/>
      </c>
      <c r="E28" s="17"/>
      <c r="F28" s="18"/>
      <c r="G28" s="17"/>
      <c r="H28" s="18"/>
      <c r="I28" s="17"/>
      <c r="J28" s="18"/>
      <c r="K28" s="36"/>
      <c r="L28" s="129" t="str">
        <f t="shared" si="4"/>
        <v/>
      </c>
      <c r="M28" s="130" t="str">
        <f t="shared" si="24"/>
        <v/>
      </c>
      <c r="N28" s="130" t="str">
        <f t="shared" si="0"/>
        <v/>
      </c>
      <c r="O28" s="97" t="str" cm="1">
        <f t="array" ref="O28">_xlfn.IFS(SUM($E28,$G28,$I28)=0,"",$K28&gt;=time_violations,"",SUM($E28,$G28,$I28)&gt;0,SUM($E28,$G28,$I28))</f>
        <v/>
      </c>
      <c r="P28" t="str">
        <f t="shared" si="1"/>
        <v/>
      </c>
      <c r="Q28" s="97"/>
      <c r="AF28" s="97" t="str">
        <f t="shared" ca="1" si="11"/>
        <v/>
      </c>
    </row>
    <row r="29" spans="1:32" x14ac:dyDescent="0.25">
      <c r="A29" s="636"/>
      <c r="B29" s="150" t="str" cm="1">
        <f t="array" aca="1" ref="B29" ca="1">IFERROR(_xlfn.IFS(M29="","",K29&gt;=time_violations,0,OR(N29/COUNT(rank)&lt;=percentage_superior,AF29&lt;&gt;""),1),"")</f>
        <v/>
      </c>
      <c r="C29" s="188" t="s">
        <v>271</v>
      </c>
      <c r="D29" s="125" t="str">
        <f>IF(Entries!H28="","",Entries!H28)</f>
        <v/>
      </c>
      <c r="E29" s="17"/>
      <c r="F29" s="18"/>
      <c r="G29" s="17"/>
      <c r="H29" s="18"/>
      <c r="I29" s="17"/>
      <c r="J29" s="18"/>
      <c r="K29" s="36"/>
      <c r="L29" s="129" t="str">
        <f t="shared" si="4"/>
        <v/>
      </c>
      <c r="M29" s="130" t="str">
        <f t="shared" si="24"/>
        <v/>
      </c>
      <c r="N29" s="130" t="str">
        <f t="shared" si="0"/>
        <v/>
      </c>
      <c r="O29" s="97" t="str" cm="1">
        <f t="array" ref="O29">_xlfn.IFS(SUM($E29,$G29,$I29)=0,"",$K29&gt;=time_violations,"",SUM($E29,$G29,$I29)&gt;0,SUM($E29,$G29,$I29))</f>
        <v/>
      </c>
      <c r="P29" t="str">
        <f t="shared" si="1"/>
        <v/>
      </c>
      <c r="Q29" s="97"/>
      <c r="AF29" s="97" t="str">
        <f t="shared" ca="1" si="11"/>
        <v/>
      </c>
    </row>
    <row r="30" spans="1:32" x14ac:dyDescent="0.25">
      <c r="A30" s="636"/>
      <c r="B30" s="398" t="str" cm="1">
        <f t="array" aca="1" ref="B30" ca="1">IFERROR(_xlfn.IFS(M30="","",K30&gt;=time_violations,0,OR(N30/COUNT(rank)&lt;=percentage_superior,AF30&lt;&gt;""),1),"")</f>
        <v/>
      </c>
      <c r="C30" s="188" t="s">
        <v>279</v>
      </c>
      <c r="D30" s="125" t="str">
        <f>IF(Entries!H29="","",Entries!H29)</f>
        <v/>
      </c>
      <c r="E30" s="17"/>
      <c r="F30" s="18"/>
      <c r="G30" s="17"/>
      <c r="H30" s="18"/>
      <c r="I30" s="17"/>
      <c r="J30" s="18"/>
      <c r="K30" s="36"/>
      <c r="L30" s="129" t="str">
        <f t="shared" si="4"/>
        <v/>
      </c>
      <c r="M30" s="130" t="str">
        <f t="shared" si="24"/>
        <v/>
      </c>
      <c r="N30" s="130" t="str">
        <f t="shared" si="0"/>
        <v/>
      </c>
      <c r="O30" s="97" t="str" cm="1">
        <f t="array" ref="O30">_xlfn.IFS(SUM($E30,$G30,$I30)=0,"",$K30&gt;=time_violations,"",SUM($E30,$G30,$I30)&gt;0,SUM($E30,$G30,$I30))</f>
        <v/>
      </c>
      <c r="P30" t="str">
        <f t="shared" si="1"/>
        <v/>
      </c>
      <c r="Q30" s="97"/>
      <c r="AF30" s="97" t="str">
        <f t="shared" ca="1" si="11"/>
        <v/>
      </c>
    </row>
    <row r="31" spans="1:32" x14ac:dyDescent="0.25">
      <c r="A31" s="636"/>
      <c r="B31" s="397" t="str" cm="1">
        <f t="array" aca="1" ref="B31" ca="1">IFERROR(_xlfn.IFS(M31="","",K31&gt;=time_violations,0,OR(N31/COUNT(rank)&lt;=percentage_superior,AF31&lt;&gt;""),1),"")</f>
        <v/>
      </c>
      <c r="C31" s="188" t="s">
        <v>287</v>
      </c>
      <c r="D31" s="125" t="str">
        <f>IF(Entries!H30="","",Entries!H30)</f>
        <v/>
      </c>
      <c r="E31" s="17"/>
      <c r="F31" s="18"/>
      <c r="G31" s="17"/>
      <c r="H31" s="18"/>
      <c r="I31" s="17"/>
      <c r="J31" s="18"/>
      <c r="K31" s="36"/>
      <c r="L31" s="129" t="str">
        <f t="shared" si="4"/>
        <v/>
      </c>
      <c r="M31" s="130" t="str">
        <f t="shared" si="24"/>
        <v/>
      </c>
      <c r="N31" s="130" t="str">
        <f t="shared" si="0"/>
        <v/>
      </c>
      <c r="O31" s="97" t="str" cm="1">
        <f t="array" ref="O31">_xlfn.IFS(SUM($E31,$G31,$I31)=0,"",$K31&gt;=time_violations,"",SUM($E31,$G31,$I31)&gt;0,SUM($E31,$G31,$I31))</f>
        <v/>
      </c>
      <c r="P31" t="str">
        <f t="shared" si="1"/>
        <v/>
      </c>
      <c r="Q31" s="97"/>
      <c r="AF31" s="97" t="str">
        <f t="shared" ca="1" si="11"/>
        <v/>
      </c>
    </row>
    <row r="32" spans="1:32" x14ac:dyDescent="0.25">
      <c r="A32" s="554" t="s">
        <v>32</v>
      </c>
      <c r="B32" s="193" t="str" cm="1">
        <f t="array" aca="1" ref="B32" ca="1">IFERROR(_xlfn.IFS(M32="","",K32&gt;=time_violations,0,OR(N32/COUNT(rank)&lt;=percentage_superior,AF32&lt;&gt;""),1),"")</f>
        <v/>
      </c>
      <c r="C32" s="131" t="s">
        <v>295</v>
      </c>
      <c r="D32" s="131" t="str">
        <f>IF(Entries!H31="","",Entries!H31)</f>
        <v/>
      </c>
      <c r="E32" s="19"/>
      <c r="F32" s="20"/>
      <c r="G32" s="19"/>
      <c r="H32" s="20"/>
      <c r="I32" s="19"/>
      <c r="J32" s="20"/>
      <c r="K32" s="37"/>
      <c r="L32" s="135" t="str">
        <f t="shared" si="4"/>
        <v/>
      </c>
      <c r="M32" s="133" t="str">
        <f t="shared" si="24"/>
        <v/>
      </c>
      <c r="N32" s="133" t="str">
        <f t="shared" si="0"/>
        <v/>
      </c>
      <c r="O32" s="97" t="str" cm="1">
        <f t="array" ref="O32">_xlfn.IFS(SUM($E32,$G32,$I32)=0,"",$K32&gt;=time_violations,"",SUM($E32,$G32,$I32)&gt;0,SUM($E32,$G32,$I32))</f>
        <v/>
      </c>
      <c r="P32" t="str">
        <f t="shared" si="1"/>
        <v/>
      </c>
      <c r="Q32" s="97"/>
      <c r="AF32" s="97" t="str">
        <f t="shared" ca="1" si="11"/>
        <v/>
      </c>
    </row>
    <row r="33" spans="1:32" x14ac:dyDescent="0.25">
      <c r="A33" s="637"/>
      <c r="B33" s="136" t="str" cm="1">
        <f t="array" aca="1" ref="B33" ca="1">IFERROR(_xlfn.IFS(M33="","",K33&gt;=time_violations,0,OR(N33/COUNT(rank)&lt;=percentage_superior,AF33&lt;&gt;""),1),"")</f>
        <v/>
      </c>
      <c r="C33" s="137" t="s">
        <v>304</v>
      </c>
      <c r="D33" s="137" t="str">
        <f>IF(Entries!H32="","",Entries!H32)</f>
        <v/>
      </c>
      <c r="E33" s="21"/>
      <c r="F33" s="22"/>
      <c r="G33" s="21"/>
      <c r="H33" s="22"/>
      <c r="I33" s="21"/>
      <c r="J33" s="22"/>
      <c r="K33" s="37"/>
      <c r="L33" s="135" t="str">
        <f t="shared" si="4"/>
        <v/>
      </c>
      <c r="M33" s="133" t="str">
        <f t="shared" si="24"/>
        <v/>
      </c>
      <c r="N33" s="133" t="str">
        <f t="shared" si="0"/>
        <v/>
      </c>
      <c r="O33" s="97" t="str" cm="1">
        <f t="array" ref="O33">_xlfn.IFS(SUM($E33,$G33,$I33)=0,"",$K33&gt;=time_violations,"",SUM($E33,$G33,$I33)&gt;0,SUM($E33,$G33,$I33))</f>
        <v/>
      </c>
      <c r="P33" t="str">
        <f t="shared" si="1"/>
        <v/>
      </c>
      <c r="Q33" s="97"/>
      <c r="AF33" s="97" t="str">
        <f t="shared" ca="1" si="11"/>
        <v/>
      </c>
    </row>
    <row r="34" spans="1:32" x14ac:dyDescent="0.25">
      <c r="A34" s="637"/>
      <c r="B34" s="136" t="str" cm="1">
        <f t="array" aca="1" ref="B34" ca="1">IFERROR(_xlfn.IFS(M34="","",K34&gt;=time_violations,0,OR(N34/COUNT(rank)&lt;=percentage_superior,AF34&lt;&gt;""),1),"")</f>
        <v/>
      </c>
      <c r="C34" s="137" t="s">
        <v>312</v>
      </c>
      <c r="D34" s="137" t="str">
        <f>IF(Entries!H33="","",Entries!H33)</f>
        <v/>
      </c>
      <c r="E34" s="21"/>
      <c r="F34" s="22"/>
      <c r="G34" s="21"/>
      <c r="H34" s="22"/>
      <c r="I34" s="21"/>
      <c r="J34" s="22"/>
      <c r="K34" s="37"/>
      <c r="L34" s="135" t="str">
        <f t="shared" si="4"/>
        <v/>
      </c>
      <c r="M34" s="133" t="str">
        <f t="shared" si="24"/>
        <v/>
      </c>
      <c r="N34" s="133" t="str">
        <f t="shared" si="0"/>
        <v/>
      </c>
      <c r="O34" s="97" t="str" cm="1">
        <f t="array" ref="O34">_xlfn.IFS(SUM($E34,$G34,$I34)=0,"",$K34&gt;=time_violations,"",SUM($E34,$G34,$I34)&gt;0,SUM($E34,$G34,$I34))</f>
        <v/>
      </c>
      <c r="P34" t="str">
        <f t="shared" si="1"/>
        <v/>
      </c>
      <c r="Q34" s="97"/>
      <c r="AF34" s="97" t="str">
        <f t="shared" ca="1" si="11"/>
        <v/>
      </c>
    </row>
    <row r="35" spans="1:32" x14ac:dyDescent="0.25">
      <c r="A35" s="637"/>
      <c r="B35" s="136" t="str" cm="1">
        <f t="array" aca="1" ref="B35" ca="1">IFERROR(_xlfn.IFS(M35="","",K35&gt;=time_violations,0,OR(N35/COUNT(rank)&lt;=percentage_superior,AF35&lt;&gt;""),1),"")</f>
        <v/>
      </c>
      <c r="C35" s="137" t="s">
        <v>320</v>
      </c>
      <c r="D35" s="137" t="str">
        <f>IF(Entries!H34="","",Entries!H34)</f>
        <v/>
      </c>
      <c r="E35" s="21"/>
      <c r="F35" s="22"/>
      <c r="G35" s="21"/>
      <c r="H35" s="22"/>
      <c r="I35" s="21"/>
      <c r="J35" s="22"/>
      <c r="K35" s="37"/>
      <c r="L35" s="135" t="str">
        <f t="shared" si="4"/>
        <v/>
      </c>
      <c r="M35" s="133" t="str">
        <f t="shared" si="24"/>
        <v/>
      </c>
      <c r="N35" s="133" t="str">
        <f t="shared" si="0"/>
        <v/>
      </c>
      <c r="O35" s="97" t="str" cm="1">
        <f t="array" ref="O35">_xlfn.IFS(SUM($E35,$G35,$I35)=0,"",$K35&gt;=time_violations,"",SUM($E35,$G35,$I35)&gt;0,SUM($E35,$G35,$I35))</f>
        <v/>
      </c>
      <c r="P35" t="str">
        <f t="shared" si="1"/>
        <v/>
      </c>
      <c r="Q35" s="97"/>
      <c r="AF35" s="97" t="str">
        <f t="shared" ca="1" si="11"/>
        <v/>
      </c>
    </row>
    <row r="36" spans="1:32" x14ac:dyDescent="0.25">
      <c r="A36" s="563" t="s">
        <v>33</v>
      </c>
      <c r="B36" s="140" t="str" cm="1">
        <f t="array" aca="1" ref="B36" ca="1">IFERROR(_xlfn.IFS(M36="","",K36&gt;=time_violations,0,OR(N36/COUNT(rank)&lt;=percentage_superior,AF36&lt;&gt;""),1),"")</f>
        <v/>
      </c>
      <c r="C36" s="141" t="s">
        <v>328</v>
      </c>
      <c r="D36" s="141" t="str">
        <f>IF(Entries!H35="","",Entries!H35)</f>
        <v/>
      </c>
      <c r="E36" s="1"/>
      <c r="F36" s="2"/>
      <c r="G36" s="1"/>
      <c r="H36" s="2"/>
      <c r="I36" s="1"/>
      <c r="J36" s="2"/>
      <c r="K36" s="29"/>
      <c r="L36" s="65" t="str">
        <f>IF(SUM($E36,$G36,$I36)=0,"",SUM($E36,$G36,$I36))</f>
        <v/>
      </c>
      <c r="M36" s="64" t="str">
        <f>IF(SUM(F36,H36,J36)&gt;0,SUM(F36,H36,J36),"")</f>
        <v/>
      </c>
      <c r="N36" s="66" t="str">
        <f t="shared" ref="N36:N67" si="27">IFERROR(_xlfn.RANK.EQ($O36, rank,1) + COUNTIFS(rank, $O36,score, "&gt;" &amp;M36),"")</f>
        <v/>
      </c>
      <c r="O36" s="97" t="str" cm="1">
        <f t="array" ref="O36">_xlfn.IFS(SUM($E36,$G36,$I36)=0,"",$K36&gt;=time_violations,"",SUM($E36,$G36,$I36)&gt;0,SUM($E36,$G36,$I36))</f>
        <v/>
      </c>
      <c r="P36" t="str">
        <f t="shared" ref="P36:P67" si="28">IF(K36="","",K36*penalty_points-penalty_points)</f>
        <v/>
      </c>
      <c r="Q36" s="97"/>
      <c r="AF36" s="97" t="str">
        <f t="shared" ca="1" si="11"/>
        <v/>
      </c>
    </row>
    <row r="37" spans="1:32" x14ac:dyDescent="0.25">
      <c r="A37" s="638"/>
      <c r="B37" s="142" t="str" cm="1">
        <f t="array" aca="1" ref="B37" ca="1">IFERROR(_xlfn.IFS(M37="","",K37&gt;=time_violations,0,OR(N37/COUNT(rank)&lt;=percentage_superior,AF37&lt;&gt;""),1),"")</f>
        <v/>
      </c>
      <c r="C37" s="143" t="s">
        <v>337</v>
      </c>
      <c r="D37" s="143" t="str">
        <f>IF(Entries!H36="","",Entries!H36)</f>
        <v/>
      </c>
      <c r="E37" s="3"/>
      <c r="F37" s="4"/>
      <c r="G37" s="3"/>
      <c r="H37" s="4"/>
      <c r="I37" s="3"/>
      <c r="J37" s="4"/>
      <c r="K37" s="29"/>
      <c r="L37" s="65" t="str">
        <f t="shared" ref="L37:L67" si="29">IF(SUM($E37,$G37,$I37)=0,"",SUM($E37,$G37,$I37))</f>
        <v/>
      </c>
      <c r="M37" s="64" t="str">
        <f t="shared" ref="M37:M42" si="30">IF(SUM(F37,H37,J37)&gt;0,SUM(F37,H37,J37),"")</f>
        <v/>
      </c>
      <c r="N37" s="66" t="str">
        <f t="shared" si="27"/>
        <v/>
      </c>
      <c r="O37" s="97" t="str" cm="1">
        <f t="array" ref="O37">_xlfn.IFS(SUM($E37,$G37,$I37)=0,"",$K37&gt;=time_violations,"",SUM($E37,$G37,$I37)&gt;0,SUM($E37,$G37,$I37))</f>
        <v/>
      </c>
      <c r="P37" t="str">
        <f t="shared" si="28"/>
        <v/>
      </c>
      <c r="Q37" s="97"/>
      <c r="AF37" s="97" t="str">
        <f t="shared" ca="1" si="11"/>
        <v/>
      </c>
    </row>
    <row r="38" spans="1:32" x14ac:dyDescent="0.25">
      <c r="A38" s="638"/>
      <c r="B38" s="142" t="str" cm="1">
        <f t="array" aca="1" ref="B38" ca="1">IFERROR(_xlfn.IFS(M38="","",K38&gt;=time_violations,0,OR(N38/COUNT(rank)&lt;=percentage_superior,AF38&lt;&gt;""),1),"")</f>
        <v/>
      </c>
      <c r="C38" s="143" t="s">
        <v>345</v>
      </c>
      <c r="D38" s="143" t="str">
        <f>IF(Entries!H37="","",Entries!H37)</f>
        <v/>
      </c>
      <c r="E38" s="3"/>
      <c r="F38" s="4"/>
      <c r="G38" s="3"/>
      <c r="H38" s="4"/>
      <c r="I38" s="3"/>
      <c r="J38" s="4"/>
      <c r="K38" s="29"/>
      <c r="L38" s="65" t="str">
        <f t="shared" si="29"/>
        <v/>
      </c>
      <c r="M38" s="64" t="str">
        <f t="shared" si="30"/>
        <v/>
      </c>
      <c r="N38" s="66" t="str">
        <f t="shared" si="27"/>
        <v/>
      </c>
      <c r="O38" s="97" t="str" cm="1">
        <f t="array" ref="O38">_xlfn.IFS(SUM($E38,$G38,$I38)=0,"",$K38&gt;=time_violations,"",SUM($E38,$G38,$I38)&gt;0,SUM($E38,$G38,$I38))</f>
        <v/>
      </c>
      <c r="P38" t="str">
        <f t="shared" si="28"/>
        <v/>
      </c>
      <c r="Q38" s="97"/>
      <c r="AF38" s="97" t="str">
        <f t="shared" ca="1" si="11"/>
        <v/>
      </c>
    </row>
    <row r="39" spans="1:32" x14ac:dyDescent="0.25">
      <c r="A39" s="638"/>
      <c r="B39" s="142" t="str" cm="1">
        <f t="array" aca="1" ref="B39" ca="1">IFERROR(_xlfn.IFS(M39="","",K39&gt;=time_violations,0,OR(N39/COUNT(rank)&lt;=percentage_superior,AF39&lt;&gt;""),1),"")</f>
        <v/>
      </c>
      <c r="C39" s="143" t="s">
        <v>353</v>
      </c>
      <c r="D39" s="143" t="str">
        <f>IF(Entries!H38="","",Entries!H38)</f>
        <v/>
      </c>
      <c r="E39" s="3"/>
      <c r="F39" s="4"/>
      <c r="G39" s="3"/>
      <c r="H39" s="4"/>
      <c r="I39" s="3"/>
      <c r="J39" s="4"/>
      <c r="K39" s="29"/>
      <c r="L39" s="65" t="str">
        <f t="shared" si="29"/>
        <v/>
      </c>
      <c r="M39" s="64" t="str">
        <f t="shared" si="30"/>
        <v/>
      </c>
      <c r="N39" s="66" t="str">
        <f t="shared" si="27"/>
        <v/>
      </c>
      <c r="O39" s="97" t="str" cm="1">
        <f t="array" ref="O39">_xlfn.IFS(SUM($E39,$G39,$I39)=0,"",$K39&gt;=time_violations,"",SUM($E39,$G39,$I39)&gt;0,SUM($E39,$G39,$I39))</f>
        <v/>
      </c>
      <c r="P39" t="str">
        <f t="shared" si="28"/>
        <v/>
      </c>
      <c r="Q39" s="97"/>
      <c r="AF39" s="97" t="str">
        <f t="shared" ca="1" si="11"/>
        <v/>
      </c>
    </row>
    <row r="40" spans="1:32" x14ac:dyDescent="0.25">
      <c r="A40" s="639" t="s">
        <v>34</v>
      </c>
      <c r="B40" s="77" t="str" cm="1">
        <f t="array" aca="1" ref="B40" ca="1">IFERROR(_xlfn.IFS(M40="","",K40&gt;=time_violations,0,OR(N40/COUNT(rank)&lt;=percentage_superior,AF40&lt;&gt;""),1),"")</f>
        <v/>
      </c>
      <c r="C40" s="78" t="s">
        <v>361</v>
      </c>
      <c r="D40" s="78" t="str">
        <f>IF(Entries!H39="","",Entries!H39)</f>
        <v/>
      </c>
      <c r="E40" s="5"/>
      <c r="F40" s="6"/>
      <c r="G40" s="5"/>
      <c r="H40" s="6"/>
      <c r="I40" s="5"/>
      <c r="J40" s="6"/>
      <c r="K40" s="30"/>
      <c r="L40" s="82" t="str">
        <f t="shared" si="29"/>
        <v/>
      </c>
      <c r="M40" s="83" t="str">
        <f t="shared" si="30"/>
        <v/>
      </c>
      <c r="N40" s="84" t="str">
        <f t="shared" si="27"/>
        <v/>
      </c>
      <c r="O40" s="97" t="str" cm="1">
        <f t="array" ref="O40">_xlfn.IFS(SUM($E40,$G40,$I40)=0,"",$K40&gt;=time_violations,"",SUM($E40,$G40,$I40)&gt;0,SUM($E40,$G40,$I40))</f>
        <v/>
      </c>
      <c r="P40" t="str">
        <f t="shared" si="28"/>
        <v/>
      </c>
      <c r="AF40" s="97" t="str">
        <f t="shared" ca="1" si="11"/>
        <v/>
      </c>
    </row>
    <row r="41" spans="1:32" x14ac:dyDescent="0.25">
      <c r="A41" s="639"/>
      <c r="B41" s="77" t="str" cm="1">
        <f t="array" aca="1" ref="B41" ca="1">IFERROR(_xlfn.IFS(M41="","",K41&gt;=time_violations,0,OR(N41/COUNT(rank)&lt;=percentage_superior,AF41&lt;&gt;""),1),"")</f>
        <v/>
      </c>
      <c r="C41" s="78" t="s">
        <v>370</v>
      </c>
      <c r="D41" s="78" t="str">
        <f>IF(Entries!H40="","",Entries!H40)</f>
        <v/>
      </c>
      <c r="E41" s="5"/>
      <c r="F41" s="6"/>
      <c r="G41" s="5"/>
      <c r="H41" s="6"/>
      <c r="I41" s="5"/>
      <c r="J41" s="6"/>
      <c r="K41" s="30"/>
      <c r="L41" s="82" t="str">
        <f t="shared" si="29"/>
        <v/>
      </c>
      <c r="M41" s="83" t="str">
        <f t="shared" si="30"/>
        <v/>
      </c>
      <c r="N41" s="84" t="str">
        <f t="shared" si="27"/>
        <v/>
      </c>
      <c r="O41" s="97" t="str" cm="1">
        <f t="array" ref="O41">_xlfn.IFS(SUM($E41,$G41,$I41)=0,"",$K41&gt;=time_violations,"",SUM($E41,$G41,$I41)&gt;0,SUM($E41,$G41,$I41))</f>
        <v/>
      </c>
      <c r="P41" t="str">
        <f t="shared" si="28"/>
        <v/>
      </c>
      <c r="AF41" s="97" t="str">
        <f t="shared" ca="1" si="11"/>
        <v/>
      </c>
    </row>
    <row r="42" spans="1:32" x14ac:dyDescent="0.25">
      <c r="A42" s="639"/>
      <c r="B42" s="77" t="str" cm="1">
        <f t="array" aca="1" ref="B42" ca="1">IFERROR(_xlfn.IFS(M42="","",K42&gt;=time_violations,0,OR(N42/COUNT(rank)&lt;=percentage_superior,AF42&lt;&gt;""),1),"")</f>
        <v/>
      </c>
      <c r="C42" s="78" t="s">
        <v>378</v>
      </c>
      <c r="D42" s="78" t="str">
        <f>IF(Entries!H41="","",Entries!H41)</f>
        <v/>
      </c>
      <c r="E42" s="5"/>
      <c r="F42" s="6"/>
      <c r="G42" s="5"/>
      <c r="H42" s="6"/>
      <c r="I42" s="5"/>
      <c r="J42" s="6"/>
      <c r="K42" s="30"/>
      <c r="L42" s="82" t="str">
        <f t="shared" si="29"/>
        <v/>
      </c>
      <c r="M42" s="83" t="str">
        <f t="shared" si="30"/>
        <v/>
      </c>
      <c r="N42" s="84" t="str">
        <f t="shared" si="27"/>
        <v/>
      </c>
      <c r="O42" s="97" t="str" cm="1">
        <f t="array" ref="O42">_xlfn.IFS(SUM($E42,$G42,$I42)=0,"",$K42&gt;=time_violations,"",SUM($E42,$G42,$I42)&gt;0,SUM($E42,$G42,$I42))</f>
        <v/>
      </c>
      <c r="P42" t="str">
        <f t="shared" si="28"/>
        <v/>
      </c>
      <c r="AF42" s="97" t="str">
        <f t="shared" ca="1" si="11"/>
        <v/>
      </c>
    </row>
    <row r="43" spans="1:32" x14ac:dyDescent="0.25">
      <c r="A43" s="639"/>
      <c r="B43" s="77" t="str" cm="1">
        <f t="array" aca="1" ref="B43" ca="1">IFERROR(_xlfn.IFS(M43="","",K43&gt;=time_violations,0,OR(N43/COUNT(rank)&lt;=percentage_superior,AF43&lt;&gt;""),1),"")</f>
        <v/>
      </c>
      <c r="C43" s="78" t="s">
        <v>386</v>
      </c>
      <c r="D43" s="78" t="str">
        <f>IF(Entries!H42="","",Entries!H42)</f>
        <v/>
      </c>
      <c r="E43" s="5"/>
      <c r="F43" s="6"/>
      <c r="G43" s="5"/>
      <c r="H43" s="6"/>
      <c r="I43" s="5"/>
      <c r="J43" s="6"/>
      <c r="K43" s="30"/>
      <c r="L43" s="82" t="str">
        <f t="shared" si="29"/>
        <v/>
      </c>
      <c r="M43" s="83" t="str">
        <f>IF(SUM(F43,H43,J43)&gt;0,SUM(F43,H43,J43),"")</f>
        <v/>
      </c>
      <c r="N43" s="84" t="str">
        <f t="shared" si="27"/>
        <v/>
      </c>
      <c r="O43" s="97" t="str" cm="1">
        <f t="array" ref="O43">_xlfn.IFS(SUM($E43,$G43,$I43)=0,"",$K43&gt;=time_violations,"",SUM($E43,$G43,$I43)&gt;0,SUM($E43,$G43,$I43))</f>
        <v/>
      </c>
      <c r="P43" t="str">
        <f t="shared" si="28"/>
        <v/>
      </c>
      <c r="AF43" s="97" t="str">
        <f t="shared" ca="1" si="11"/>
        <v/>
      </c>
    </row>
    <row r="44" spans="1:32" x14ac:dyDescent="0.25">
      <c r="A44" s="640" t="s">
        <v>35</v>
      </c>
      <c r="B44" s="87" t="str" cm="1">
        <f t="array" aca="1" ref="B44" ca="1">IFERROR(_xlfn.IFS(M44="","",K44&gt;=time_violations,0,OR(N44/COUNT(rank)&lt;=percentage_superior,AF44&lt;&gt;""),1),"")</f>
        <v/>
      </c>
      <c r="C44" s="88" t="s">
        <v>394</v>
      </c>
      <c r="D44" s="88" t="str">
        <f>IF(Entries!H43="","",Entries!H43)</f>
        <v/>
      </c>
      <c r="E44" s="7"/>
      <c r="F44" s="8"/>
      <c r="G44" s="7"/>
      <c r="H44" s="8"/>
      <c r="I44" s="7"/>
      <c r="J44" s="8"/>
      <c r="K44" s="31"/>
      <c r="L44" s="92" t="str">
        <f t="shared" si="29"/>
        <v/>
      </c>
      <c r="M44" s="93" t="str">
        <f t="shared" ref="M44:M67" si="31">IF(SUM(F44,H44,J44)&gt;0,SUM(F44,H44,J44),"")</f>
        <v/>
      </c>
      <c r="N44" s="94" t="str">
        <f t="shared" si="27"/>
        <v/>
      </c>
      <c r="O44" s="97" t="str" cm="1">
        <f t="array" ref="O44">_xlfn.IFS(SUM($E44,$G44,$I44)=0,"",$K44&gt;=time_violations,"",SUM($E44,$G44,$I44)&gt;0,SUM($E44,$G44,$I44))</f>
        <v/>
      </c>
      <c r="P44" t="str">
        <f t="shared" si="28"/>
        <v/>
      </c>
      <c r="AF44" s="97" t="str">
        <f t="shared" ca="1" si="11"/>
        <v/>
      </c>
    </row>
    <row r="45" spans="1:32" x14ac:dyDescent="0.25">
      <c r="A45" s="640"/>
      <c r="B45" s="87" t="str" cm="1">
        <f t="array" aca="1" ref="B45" ca="1">IFERROR(_xlfn.IFS(M45="","",K45&gt;=time_violations,0,OR(N45/COUNT(rank)&lt;=percentage_superior,AF45&lt;&gt;""),1),"")</f>
        <v/>
      </c>
      <c r="C45" s="88" t="s">
        <v>403</v>
      </c>
      <c r="D45" s="88" t="str">
        <f>IF(Entries!H44="","",Entries!H44)</f>
        <v/>
      </c>
      <c r="E45" s="7"/>
      <c r="F45" s="8"/>
      <c r="G45" s="7"/>
      <c r="H45" s="8"/>
      <c r="I45" s="7"/>
      <c r="J45" s="8"/>
      <c r="K45" s="31"/>
      <c r="L45" s="92" t="str">
        <f t="shared" si="29"/>
        <v/>
      </c>
      <c r="M45" s="93" t="str">
        <f t="shared" si="31"/>
        <v/>
      </c>
      <c r="N45" s="94" t="str">
        <f t="shared" si="27"/>
        <v/>
      </c>
      <c r="O45" s="97" t="str" cm="1">
        <f t="array" ref="O45">_xlfn.IFS(SUM($E45,$G45,$I45)=0,"",$K45&gt;=time_violations,"",SUM($E45,$G45,$I45)&gt;0,SUM($E45,$G45,$I45))</f>
        <v/>
      </c>
      <c r="P45" t="str">
        <f t="shared" si="28"/>
        <v/>
      </c>
      <c r="AF45" s="97" t="str">
        <f t="shared" ca="1" si="11"/>
        <v/>
      </c>
    </row>
    <row r="46" spans="1:32" x14ac:dyDescent="0.25">
      <c r="A46" s="640"/>
      <c r="B46" s="87" t="str" cm="1">
        <f t="array" aca="1" ref="B46" ca="1">IFERROR(_xlfn.IFS(M46="","",K46&gt;=time_violations,0,OR(N46/COUNT(rank)&lt;=percentage_superior,AF46&lt;&gt;""),1),"")</f>
        <v/>
      </c>
      <c r="C46" s="88" t="s">
        <v>411</v>
      </c>
      <c r="D46" s="88" t="str">
        <f>IF(Entries!H45="","",Entries!H45)</f>
        <v/>
      </c>
      <c r="E46" s="7"/>
      <c r="F46" s="8"/>
      <c r="G46" s="7"/>
      <c r="H46" s="8"/>
      <c r="I46" s="7"/>
      <c r="J46" s="8"/>
      <c r="K46" s="31"/>
      <c r="L46" s="92" t="str">
        <f t="shared" si="29"/>
        <v/>
      </c>
      <c r="M46" s="93" t="str">
        <f t="shared" si="31"/>
        <v/>
      </c>
      <c r="N46" s="94" t="str">
        <f t="shared" si="27"/>
        <v/>
      </c>
      <c r="O46" s="97" t="str" cm="1">
        <f t="array" ref="O46">_xlfn.IFS(SUM($E46,$G46,$I46)=0,"",$K46&gt;=time_violations,"",SUM($E46,$G46,$I46)&gt;0,SUM($E46,$G46,$I46))</f>
        <v/>
      </c>
      <c r="P46" t="str">
        <f t="shared" si="28"/>
        <v/>
      </c>
      <c r="AF46" s="97" t="str">
        <f t="shared" ca="1" si="11"/>
        <v/>
      </c>
    </row>
    <row r="47" spans="1:32" x14ac:dyDescent="0.25">
      <c r="A47" s="640"/>
      <c r="B47" s="87" t="str" cm="1">
        <f t="array" aca="1" ref="B47" ca="1">IFERROR(_xlfn.IFS(M47="","",K47&gt;=time_violations,0,OR(N47/COUNT(rank)&lt;=percentage_superior,AF47&lt;&gt;""),1),"")</f>
        <v/>
      </c>
      <c r="C47" s="88" t="s">
        <v>419</v>
      </c>
      <c r="D47" s="88" t="str">
        <f>IF(Entries!H46="","",Entries!H46)</f>
        <v/>
      </c>
      <c r="E47" s="7"/>
      <c r="F47" s="8"/>
      <c r="G47" s="7"/>
      <c r="H47" s="8"/>
      <c r="I47" s="7"/>
      <c r="J47" s="8"/>
      <c r="K47" s="31"/>
      <c r="L47" s="92" t="str">
        <f t="shared" si="29"/>
        <v/>
      </c>
      <c r="M47" s="93" t="str">
        <f t="shared" si="31"/>
        <v/>
      </c>
      <c r="N47" s="93" t="str">
        <f t="shared" si="27"/>
        <v/>
      </c>
      <c r="O47" s="97" t="str" cm="1">
        <f t="array" ref="O47">_xlfn.IFS(SUM($E47,$G47,$I47)=0,"",$K47&gt;=time_violations,"",SUM($E47,$G47,$I47)&gt;0,SUM($E47,$G47,$I47))</f>
        <v/>
      </c>
      <c r="P47" t="str">
        <f t="shared" si="28"/>
        <v/>
      </c>
      <c r="AF47" s="97" t="str">
        <f t="shared" ca="1" si="11"/>
        <v/>
      </c>
    </row>
    <row r="48" spans="1:32" x14ac:dyDescent="0.25">
      <c r="A48" s="641" t="s">
        <v>36</v>
      </c>
      <c r="B48" s="98" t="str" cm="1">
        <f t="array" aca="1" ref="B48" ca="1">IFERROR(_xlfn.IFS(M48="","",K48&gt;=time_violations,0,OR(N48/COUNT(rank)&lt;=percentage_superior,AF48&lt;&gt;""),1),"")</f>
        <v/>
      </c>
      <c r="C48" s="99" t="s">
        <v>427</v>
      </c>
      <c r="D48" s="99" t="str">
        <f>IF(Entries!H47="","",Entries!H47)</f>
        <v/>
      </c>
      <c r="E48" s="9"/>
      <c r="F48" s="10"/>
      <c r="G48" s="9"/>
      <c r="H48" s="10"/>
      <c r="I48" s="9"/>
      <c r="J48" s="10"/>
      <c r="K48" s="32"/>
      <c r="L48" s="103" t="str">
        <f t="shared" si="29"/>
        <v/>
      </c>
      <c r="M48" s="104" t="str">
        <f t="shared" si="31"/>
        <v/>
      </c>
      <c r="N48" s="104" t="str">
        <f t="shared" si="27"/>
        <v/>
      </c>
      <c r="O48" s="97" t="str" cm="1">
        <f t="array" ref="O48">_xlfn.IFS(SUM($E48,$G48,$I48)=0,"",$K48&gt;=time_violations,"",SUM($E48,$G48,$I48)&gt;0,SUM($E48,$G48,$I48))</f>
        <v/>
      </c>
      <c r="P48" t="str">
        <f t="shared" si="28"/>
        <v/>
      </c>
      <c r="AF48" s="97" t="str">
        <f t="shared" ca="1" si="11"/>
        <v/>
      </c>
    </row>
    <row r="49" spans="1:32" x14ac:dyDescent="0.25">
      <c r="A49" s="641"/>
      <c r="B49" s="98" t="str" cm="1">
        <f t="array" aca="1" ref="B49" ca="1">IFERROR(_xlfn.IFS(M49="","",K49&gt;=time_violations,0,OR(N49/COUNT(rank)&lt;=percentage_superior,AF49&lt;&gt;""),1),"")</f>
        <v/>
      </c>
      <c r="C49" s="99" t="s">
        <v>436</v>
      </c>
      <c r="D49" s="99" t="str">
        <f>IF(Entries!H48="","",Entries!H48)</f>
        <v/>
      </c>
      <c r="E49" s="9"/>
      <c r="F49" s="10"/>
      <c r="G49" s="9"/>
      <c r="H49" s="10"/>
      <c r="I49" s="9"/>
      <c r="J49" s="10"/>
      <c r="K49" s="32"/>
      <c r="L49" s="103" t="str">
        <f t="shared" si="29"/>
        <v/>
      </c>
      <c r="M49" s="104" t="str">
        <f t="shared" si="31"/>
        <v/>
      </c>
      <c r="N49" s="104" t="str">
        <f t="shared" si="27"/>
        <v/>
      </c>
      <c r="O49" s="97" t="str" cm="1">
        <f t="array" ref="O49">_xlfn.IFS(SUM($E49,$G49,$I49)=0,"",$K49&gt;=time_violations,"",SUM($E49,$G49,$I49)&gt;0,SUM($E49,$G49,$I49))</f>
        <v/>
      </c>
      <c r="P49" t="str">
        <f t="shared" si="28"/>
        <v/>
      </c>
      <c r="AF49" s="97" t="str">
        <f t="shared" ca="1" si="11"/>
        <v/>
      </c>
    </row>
    <row r="50" spans="1:32" x14ac:dyDescent="0.25">
      <c r="A50" s="641"/>
      <c r="B50" s="98" t="str" cm="1">
        <f t="array" aca="1" ref="B50" ca="1">IFERROR(_xlfn.IFS(M50="","",K50&gt;=time_violations,0,OR(N50/COUNT(rank)&lt;=percentage_superior,AF50&lt;&gt;""),1),"")</f>
        <v/>
      </c>
      <c r="C50" s="99" t="s">
        <v>444</v>
      </c>
      <c r="D50" s="99" t="str">
        <f>IF(Entries!H49="","",Entries!H49)</f>
        <v/>
      </c>
      <c r="E50" s="9"/>
      <c r="F50" s="10"/>
      <c r="G50" s="9"/>
      <c r="H50" s="10"/>
      <c r="I50" s="9"/>
      <c r="J50" s="10"/>
      <c r="K50" s="32"/>
      <c r="L50" s="103" t="str">
        <f t="shared" si="29"/>
        <v/>
      </c>
      <c r="M50" s="104" t="str">
        <f t="shared" si="31"/>
        <v/>
      </c>
      <c r="N50" s="104" t="str">
        <f t="shared" si="27"/>
        <v/>
      </c>
      <c r="O50" s="97" t="str" cm="1">
        <f t="array" ref="O50">_xlfn.IFS(SUM($E50,$G50,$I50)=0,"",$K50&gt;=time_violations,"",SUM($E50,$G50,$I50)&gt;0,SUM($E50,$G50,$I50))</f>
        <v/>
      </c>
      <c r="P50" t="str">
        <f t="shared" si="28"/>
        <v/>
      </c>
      <c r="AF50" s="97" t="str">
        <f t="shared" ca="1" si="11"/>
        <v/>
      </c>
    </row>
    <row r="51" spans="1:32" x14ac:dyDescent="0.25">
      <c r="A51" s="641"/>
      <c r="B51" s="98" t="str" cm="1">
        <f t="array" aca="1" ref="B51" ca="1">IFERROR(_xlfn.IFS(M51="","",K51&gt;=time_violations,0,OR(N51/COUNT(rank)&lt;=percentage_superior,AF51&lt;&gt;""),1),"")</f>
        <v/>
      </c>
      <c r="C51" s="99" t="s">
        <v>452</v>
      </c>
      <c r="D51" s="99" t="str">
        <f>IF(Entries!H50="","",Entries!H50)</f>
        <v/>
      </c>
      <c r="E51" s="9"/>
      <c r="F51" s="10"/>
      <c r="G51" s="9"/>
      <c r="H51" s="10"/>
      <c r="I51" s="9"/>
      <c r="J51" s="10"/>
      <c r="K51" s="32"/>
      <c r="L51" s="103" t="str">
        <f t="shared" si="29"/>
        <v/>
      </c>
      <c r="M51" s="104" t="str">
        <f t="shared" si="31"/>
        <v/>
      </c>
      <c r="N51" s="104" t="str">
        <f t="shared" si="27"/>
        <v/>
      </c>
      <c r="O51" s="97" t="str" cm="1">
        <f t="array" ref="O51">_xlfn.IFS(SUM($E51,$G51,$I51)=0,"",$K51&gt;=time_violations,"",SUM($E51,$G51,$I51)&gt;0,SUM($E51,$G51,$I51))</f>
        <v/>
      </c>
      <c r="P51" t="str">
        <f t="shared" si="28"/>
        <v/>
      </c>
      <c r="AF51" s="97" t="str">
        <f t="shared" ca="1" si="11"/>
        <v/>
      </c>
    </row>
    <row r="52" spans="1:32" x14ac:dyDescent="0.25">
      <c r="A52" s="634" t="s">
        <v>37</v>
      </c>
      <c r="B52" s="105" t="str" cm="1">
        <f t="array" aca="1" ref="B52" ca="1">IFERROR(_xlfn.IFS(M52="","",K52&gt;=time_violations,0,OR(N52/COUNT(rank)&lt;=percentage_superior,AF52&lt;&gt;""),1),"")</f>
        <v/>
      </c>
      <c r="C52" s="106" t="s">
        <v>460</v>
      </c>
      <c r="D52" s="106" t="str">
        <f>IF(Entries!H51="","",Entries!H51)</f>
        <v/>
      </c>
      <c r="E52" s="11"/>
      <c r="F52" s="12"/>
      <c r="G52" s="11"/>
      <c r="H52" s="12"/>
      <c r="I52" s="11"/>
      <c r="J52" s="12"/>
      <c r="K52" s="33"/>
      <c r="L52" s="110" t="str">
        <f t="shared" si="29"/>
        <v/>
      </c>
      <c r="M52" s="111" t="str">
        <f t="shared" si="31"/>
        <v/>
      </c>
      <c r="N52" s="111" t="str">
        <f t="shared" si="27"/>
        <v/>
      </c>
      <c r="O52" s="97" t="str" cm="1">
        <f t="array" ref="O52">_xlfn.IFS(SUM($E52,$G52,$I52)=0,"",$K52&gt;=time_violations,"",SUM($E52,$G52,$I52)&gt;0,SUM($E52,$G52,$I52))</f>
        <v/>
      </c>
      <c r="P52" t="str">
        <f t="shared" si="28"/>
        <v/>
      </c>
      <c r="AF52" s="97" t="str">
        <f t="shared" ca="1" si="11"/>
        <v/>
      </c>
    </row>
    <row r="53" spans="1:32" x14ac:dyDescent="0.25">
      <c r="A53" s="634"/>
      <c r="B53" s="105" t="str" cm="1">
        <f t="array" aca="1" ref="B53" ca="1">IFERROR(_xlfn.IFS(M53="","",K53&gt;=time_violations,0,OR(N53/COUNT(rank)&lt;=percentage_superior,AF53&lt;&gt;""),1),"")</f>
        <v/>
      </c>
      <c r="C53" s="106" t="s">
        <v>469</v>
      </c>
      <c r="D53" s="106" t="str">
        <f>IF(Entries!H52="","",Entries!H52)</f>
        <v/>
      </c>
      <c r="E53" s="11"/>
      <c r="F53" s="12"/>
      <c r="G53" s="11"/>
      <c r="H53" s="12"/>
      <c r="I53" s="11"/>
      <c r="J53" s="12"/>
      <c r="K53" s="33"/>
      <c r="L53" s="110" t="str">
        <f t="shared" si="29"/>
        <v/>
      </c>
      <c r="M53" s="111" t="str">
        <f t="shared" si="31"/>
        <v/>
      </c>
      <c r="N53" s="111" t="str">
        <f t="shared" si="27"/>
        <v/>
      </c>
      <c r="O53" s="97" t="str" cm="1">
        <f t="array" ref="O53">_xlfn.IFS(SUM($E53,$G53,$I53)=0,"",$K53&gt;=time_violations,"",SUM($E53,$G53,$I53)&gt;0,SUM($E53,$G53,$I53))</f>
        <v/>
      </c>
      <c r="P53" t="str">
        <f t="shared" si="28"/>
        <v/>
      </c>
      <c r="AF53" s="97" t="str">
        <f t="shared" ca="1" si="11"/>
        <v/>
      </c>
    </row>
    <row r="54" spans="1:32" x14ac:dyDescent="0.25">
      <c r="A54" s="634"/>
      <c r="B54" s="105" t="str" cm="1">
        <f t="array" aca="1" ref="B54" ca="1">IFERROR(_xlfn.IFS(M54="","",K54&gt;=time_violations,0,OR(N54/COUNT(rank)&lt;=percentage_superior,AF54&lt;&gt;""),1),"")</f>
        <v/>
      </c>
      <c r="C54" s="106" t="s">
        <v>477</v>
      </c>
      <c r="D54" s="106" t="str">
        <f>IF(Entries!H53="","",Entries!H53)</f>
        <v/>
      </c>
      <c r="E54" s="11"/>
      <c r="F54" s="12"/>
      <c r="G54" s="11"/>
      <c r="H54" s="12"/>
      <c r="I54" s="11"/>
      <c r="J54" s="12"/>
      <c r="K54" s="33"/>
      <c r="L54" s="110" t="str">
        <f t="shared" si="29"/>
        <v/>
      </c>
      <c r="M54" s="111" t="str">
        <f t="shared" si="31"/>
        <v/>
      </c>
      <c r="N54" s="111" t="str">
        <f t="shared" si="27"/>
        <v/>
      </c>
      <c r="O54" s="97" t="str" cm="1">
        <f t="array" ref="O54">_xlfn.IFS(SUM($E54,$G54,$I54)=0,"",$K54&gt;=time_violations,"",SUM($E54,$G54,$I54)&gt;0,SUM($E54,$G54,$I54))</f>
        <v/>
      </c>
      <c r="P54" t="str">
        <f t="shared" si="28"/>
        <v/>
      </c>
      <c r="AF54" s="97" t="str">
        <f t="shared" ca="1" si="11"/>
        <v/>
      </c>
    </row>
    <row r="55" spans="1:32" x14ac:dyDescent="0.25">
      <c r="A55" s="634"/>
      <c r="B55" s="105" t="str" cm="1">
        <f t="array" aca="1" ref="B55" ca="1">IFERROR(_xlfn.IFS(M55="","",K55&gt;=time_violations,0,OR(N55/COUNT(rank)&lt;=percentage_superior,AF55&lt;&gt;""),1),"")</f>
        <v/>
      </c>
      <c r="C55" s="106" t="s">
        <v>485</v>
      </c>
      <c r="D55" s="106" t="str">
        <f>IF(Entries!H54="","",Entries!H54)</f>
        <v/>
      </c>
      <c r="E55" s="11"/>
      <c r="F55" s="12"/>
      <c r="G55" s="11"/>
      <c r="H55" s="12"/>
      <c r="I55" s="11"/>
      <c r="J55" s="12"/>
      <c r="K55" s="33"/>
      <c r="L55" s="110" t="str">
        <f t="shared" si="29"/>
        <v/>
      </c>
      <c r="M55" s="111" t="str">
        <f t="shared" si="31"/>
        <v/>
      </c>
      <c r="N55" s="111" t="str">
        <f t="shared" si="27"/>
        <v/>
      </c>
      <c r="O55" s="97" t="str" cm="1">
        <f t="array" ref="O55">_xlfn.IFS(SUM($E55,$G55,$I55)=0,"",$K55&gt;=time_violations,"",SUM($E55,$G55,$I55)&gt;0,SUM($E55,$G55,$I55))</f>
        <v/>
      </c>
      <c r="P55" t="str">
        <f t="shared" si="28"/>
        <v/>
      </c>
      <c r="AF55" s="97" t="str">
        <f t="shared" ca="1" si="11"/>
        <v/>
      </c>
    </row>
    <row r="56" spans="1:32" x14ac:dyDescent="0.25">
      <c r="A56" s="635" t="s">
        <v>38</v>
      </c>
      <c r="B56" s="112" t="str" cm="1">
        <f t="array" aca="1" ref="B56" ca="1">IFERROR(_xlfn.IFS(M56="","",K56&gt;=time_violations,0,OR(N56/COUNT(rank)&lt;=percentage_superior,AF56&lt;&gt;""),1),"")</f>
        <v/>
      </c>
      <c r="C56" s="113" t="s">
        <v>493</v>
      </c>
      <c r="D56" s="113" t="str">
        <f>IF(Entries!H55="","",Entries!H55)</f>
        <v/>
      </c>
      <c r="E56" s="13"/>
      <c r="F56" s="14"/>
      <c r="G56" s="13"/>
      <c r="H56" s="14"/>
      <c r="I56" s="13"/>
      <c r="J56" s="14"/>
      <c r="K56" s="34"/>
      <c r="L56" s="117" t="str">
        <f t="shared" si="29"/>
        <v/>
      </c>
      <c r="M56" s="118" t="str">
        <f t="shared" si="31"/>
        <v/>
      </c>
      <c r="N56" s="118" t="str">
        <f t="shared" si="27"/>
        <v/>
      </c>
      <c r="O56" s="97" t="str" cm="1">
        <f t="array" ref="O56">_xlfn.IFS(SUM($E56,$G56,$I56)=0,"",$K56&gt;=time_violations,"",SUM($E56,$G56,$I56)&gt;0,SUM($E56,$G56,$I56))</f>
        <v/>
      </c>
      <c r="P56" t="str">
        <f t="shared" si="28"/>
        <v/>
      </c>
      <c r="AF56" s="97" t="str">
        <f t="shared" ca="1" si="11"/>
        <v/>
      </c>
    </row>
    <row r="57" spans="1:32" x14ac:dyDescent="0.25">
      <c r="A57" s="635"/>
      <c r="B57" s="112" t="str" cm="1">
        <f t="array" aca="1" ref="B57" ca="1">IFERROR(_xlfn.IFS(M57="","",K57&gt;=time_violations,0,OR(N57/COUNT(rank)&lt;=percentage_superior,AF57&lt;&gt;""),1),"")</f>
        <v/>
      </c>
      <c r="C57" s="113" t="s">
        <v>502</v>
      </c>
      <c r="D57" s="113" t="str">
        <f>IF(Entries!H56="","",Entries!H56)</f>
        <v/>
      </c>
      <c r="E57" s="13"/>
      <c r="F57" s="14"/>
      <c r="G57" s="13"/>
      <c r="H57" s="14"/>
      <c r="I57" s="13"/>
      <c r="J57" s="14"/>
      <c r="K57" s="34"/>
      <c r="L57" s="117" t="str">
        <f t="shared" si="29"/>
        <v/>
      </c>
      <c r="M57" s="118" t="str">
        <f t="shared" si="31"/>
        <v/>
      </c>
      <c r="N57" s="118" t="str">
        <f t="shared" si="27"/>
        <v/>
      </c>
      <c r="O57" s="97" t="str" cm="1">
        <f t="array" ref="O57">_xlfn.IFS(SUM($E57,$G57,$I57)=0,"",$K57&gt;=time_violations,"",SUM($E57,$G57,$I57)&gt;0,SUM($E57,$G57,$I57))</f>
        <v/>
      </c>
      <c r="P57" t="str">
        <f t="shared" si="28"/>
        <v/>
      </c>
      <c r="AF57" s="97" t="str">
        <f t="shared" ca="1" si="11"/>
        <v/>
      </c>
    </row>
    <row r="58" spans="1:32" x14ac:dyDescent="0.25">
      <c r="A58" s="635"/>
      <c r="B58" s="112" t="str" cm="1">
        <f t="array" aca="1" ref="B58" ca="1">IFERROR(_xlfn.IFS(M58="","",K58&gt;=time_violations,0,OR(N58/COUNT(rank)&lt;=percentage_superior,AF58&lt;&gt;""),1),"")</f>
        <v/>
      </c>
      <c r="C58" s="113" t="s">
        <v>510</v>
      </c>
      <c r="D58" s="113" t="str">
        <f>IF(Entries!H57="","",Entries!H57)</f>
        <v/>
      </c>
      <c r="E58" s="13"/>
      <c r="F58" s="14"/>
      <c r="G58" s="13"/>
      <c r="H58" s="14"/>
      <c r="I58" s="13"/>
      <c r="J58" s="14"/>
      <c r="K58" s="34"/>
      <c r="L58" s="117" t="str">
        <f t="shared" si="29"/>
        <v/>
      </c>
      <c r="M58" s="118" t="str">
        <f t="shared" si="31"/>
        <v/>
      </c>
      <c r="N58" s="118" t="str">
        <f t="shared" si="27"/>
        <v/>
      </c>
      <c r="O58" s="97" t="str" cm="1">
        <f t="array" ref="O58">_xlfn.IFS(SUM($E58,$G58,$I58)=0,"",$K58&gt;=time_violations,"",SUM($E58,$G58,$I58)&gt;0,SUM($E58,$G58,$I58))</f>
        <v/>
      </c>
      <c r="P58" t="str">
        <f t="shared" si="28"/>
        <v/>
      </c>
      <c r="AF58" s="97" t="str">
        <f t="shared" ca="1" si="11"/>
        <v/>
      </c>
    </row>
    <row r="59" spans="1:32" x14ac:dyDescent="0.25">
      <c r="A59" s="534"/>
      <c r="B59" s="119" t="str" cm="1">
        <f t="array" aca="1" ref="B59" ca="1">IFERROR(_xlfn.IFS(M59="","",K59&gt;=time_violations,0,OR(N59/COUNT(rank)&lt;=percentage_superior,AF59&lt;&gt;""),1),"")</f>
        <v/>
      </c>
      <c r="C59" s="120" t="s">
        <v>518</v>
      </c>
      <c r="D59" s="148" t="str">
        <f>IF(Entries!H58="","",Entries!H58)</f>
        <v/>
      </c>
      <c r="E59" s="15"/>
      <c r="F59" s="16"/>
      <c r="G59" s="15"/>
      <c r="H59" s="16"/>
      <c r="I59" s="15"/>
      <c r="J59" s="16"/>
      <c r="K59" s="189"/>
      <c r="L59" s="117" t="str">
        <f t="shared" si="29"/>
        <v/>
      </c>
      <c r="M59" s="118" t="str">
        <f t="shared" si="31"/>
        <v/>
      </c>
      <c r="N59" s="118" t="str">
        <f t="shared" si="27"/>
        <v/>
      </c>
      <c r="O59" s="97" t="str" cm="1">
        <f t="array" ref="O59">_xlfn.IFS(SUM($E59,$G59,$I59)=0,"",$K59&gt;=time_violations,"",SUM($E59,$G59,$I59)&gt;0,SUM($E59,$G59,$I59))</f>
        <v/>
      </c>
      <c r="P59" t="str">
        <f t="shared" si="28"/>
        <v/>
      </c>
      <c r="AF59" s="97" t="str">
        <f t="shared" ca="1" si="11"/>
        <v/>
      </c>
    </row>
    <row r="60" spans="1:32" x14ac:dyDescent="0.25">
      <c r="A60" s="636" t="s">
        <v>39</v>
      </c>
      <c r="B60" s="124" t="str" cm="1">
        <f t="array" aca="1" ref="B60" ca="1">IFERROR(_xlfn.IFS(M60="","",K60&gt;=time_violations,0,OR(N60/COUNT(rank)&lt;=percentage_superior,AF60&lt;&gt;""),1),"")</f>
        <v/>
      </c>
      <c r="C60" s="188" t="s">
        <v>526</v>
      </c>
      <c r="D60" s="191" t="str">
        <f>IF(Entries!H59="","",Entries!H59)</f>
        <v/>
      </c>
      <c r="E60" s="17"/>
      <c r="F60" s="18"/>
      <c r="G60" s="17"/>
      <c r="H60" s="18"/>
      <c r="I60" s="17"/>
      <c r="J60" s="18"/>
      <c r="K60" s="36"/>
      <c r="L60" s="129" t="str">
        <f t="shared" si="29"/>
        <v/>
      </c>
      <c r="M60" s="130" t="str">
        <f t="shared" si="31"/>
        <v/>
      </c>
      <c r="N60" s="130" t="str">
        <f t="shared" si="27"/>
        <v/>
      </c>
      <c r="O60" s="97" t="str" cm="1">
        <f t="array" ref="O60">_xlfn.IFS(SUM($E60,$G60,$I60)=0,"",$K60&gt;=time_violations,"",SUM($E60,$G60,$I60)&gt;0,SUM($E60,$G60,$I60))</f>
        <v/>
      </c>
      <c r="P60" t="str">
        <f t="shared" si="28"/>
        <v/>
      </c>
      <c r="AF60" s="97" t="str">
        <f t="shared" ca="1" si="11"/>
        <v/>
      </c>
    </row>
    <row r="61" spans="1:32" x14ac:dyDescent="0.25">
      <c r="A61" s="636"/>
      <c r="B61" s="124" t="str" cm="1">
        <f t="array" aca="1" ref="B61" ca="1">IFERROR(_xlfn.IFS(M61="","",K61&gt;=time_violations,0,OR(N61/COUNT(rank)&lt;=percentage_superior,AF61&lt;&gt;""),1),"")</f>
        <v/>
      </c>
      <c r="C61" s="188" t="s">
        <v>535</v>
      </c>
      <c r="D61" s="125" t="str">
        <f>IF(Entries!H60="","",Entries!H60)</f>
        <v/>
      </c>
      <c r="E61" s="17"/>
      <c r="F61" s="18"/>
      <c r="G61" s="17"/>
      <c r="H61" s="18"/>
      <c r="I61" s="17"/>
      <c r="J61" s="18"/>
      <c r="K61" s="36"/>
      <c r="L61" s="129" t="str">
        <f t="shared" si="29"/>
        <v/>
      </c>
      <c r="M61" s="130" t="str">
        <f t="shared" si="31"/>
        <v/>
      </c>
      <c r="N61" s="130" t="str">
        <f t="shared" si="27"/>
        <v/>
      </c>
      <c r="O61" s="97" t="str" cm="1">
        <f t="array" ref="O61">_xlfn.IFS(SUM($E61,$G61,$I61)=0,"",$K61&gt;=time_violations,"",SUM($E61,$G61,$I61)&gt;0,SUM($E61,$G61,$I61))</f>
        <v/>
      </c>
      <c r="P61" t="str">
        <f t="shared" si="28"/>
        <v/>
      </c>
      <c r="AF61" s="97" t="str">
        <f t="shared" ca="1" si="11"/>
        <v/>
      </c>
    </row>
    <row r="62" spans="1:32" x14ac:dyDescent="0.25">
      <c r="A62" s="636"/>
      <c r="B62" s="124" t="str" cm="1">
        <f t="array" aca="1" ref="B62" ca="1">IFERROR(_xlfn.IFS(M62="","",K62&gt;=time_violations,0,OR(N62/COUNT(rank)&lt;=percentage_superior,AF62&lt;&gt;""),1),"")</f>
        <v/>
      </c>
      <c r="C62" s="188" t="s">
        <v>543</v>
      </c>
      <c r="D62" s="125" t="str">
        <f>IF(Entries!H61="","",Entries!H61)</f>
        <v/>
      </c>
      <c r="E62" s="17"/>
      <c r="F62" s="18"/>
      <c r="G62" s="17"/>
      <c r="H62" s="18"/>
      <c r="I62" s="17"/>
      <c r="J62" s="18"/>
      <c r="K62" s="36"/>
      <c r="L62" s="129" t="str">
        <f t="shared" si="29"/>
        <v/>
      </c>
      <c r="M62" s="130" t="str">
        <f t="shared" si="31"/>
        <v/>
      </c>
      <c r="N62" s="130" t="str">
        <f t="shared" si="27"/>
        <v/>
      </c>
      <c r="O62" s="97" t="str" cm="1">
        <f t="array" ref="O62">_xlfn.IFS(SUM($E62,$G62,$I62)=0,"",$K62&gt;=time_violations,"",SUM($E62,$G62,$I62)&gt;0,SUM($E62,$G62,$I62))</f>
        <v/>
      </c>
      <c r="P62" t="str">
        <f t="shared" si="28"/>
        <v/>
      </c>
      <c r="AF62" s="97" t="str">
        <f t="shared" ca="1" si="11"/>
        <v/>
      </c>
    </row>
    <row r="63" spans="1:32" x14ac:dyDescent="0.25">
      <c r="A63" s="636"/>
      <c r="B63" s="124" t="str" cm="1">
        <f t="array" aca="1" ref="B63" ca="1">IFERROR(_xlfn.IFS(M63="","",K63&gt;=time_violations,0,OR(N63/COUNT(rank)&lt;=percentage_superior,AF63&lt;&gt;""),1),"")</f>
        <v/>
      </c>
      <c r="C63" s="188" t="s">
        <v>551</v>
      </c>
      <c r="D63" s="125" t="str">
        <f>IF(Entries!H62="","",Entries!H62)</f>
        <v/>
      </c>
      <c r="E63" s="17"/>
      <c r="F63" s="18"/>
      <c r="G63" s="17"/>
      <c r="H63" s="18"/>
      <c r="I63" s="17"/>
      <c r="J63" s="18"/>
      <c r="K63" s="36"/>
      <c r="L63" s="129" t="str">
        <f t="shared" si="29"/>
        <v/>
      </c>
      <c r="M63" s="130" t="str">
        <f t="shared" si="31"/>
        <v/>
      </c>
      <c r="N63" s="130" t="str">
        <f t="shared" si="27"/>
        <v/>
      </c>
      <c r="O63" s="97" t="str" cm="1">
        <f t="array" ref="O63">_xlfn.IFS(SUM($E63,$G63,$I63)=0,"",$K63&gt;=time_violations,"",SUM($E63,$G63,$I63)&gt;0,SUM($E63,$G63,$I63))</f>
        <v/>
      </c>
      <c r="P63" t="str">
        <f t="shared" si="28"/>
        <v/>
      </c>
      <c r="AF63" s="97" t="str">
        <f t="shared" ca="1" si="11"/>
        <v/>
      </c>
    </row>
    <row r="64" spans="1:32" x14ac:dyDescent="0.25">
      <c r="A64" s="554" t="s">
        <v>40</v>
      </c>
      <c r="B64" s="400" t="str" cm="1">
        <f t="array" aca="1" ref="B64" ca="1">IFERROR(_xlfn.IFS(M64="","",K64&gt;=time_violations,0,OR(N64/COUNT(rank)&lt;=percentage_superior,AF64&lt;&gt;""),1),"")</f>
        <v/>
      </c>
      <c r="C64" s="131" t="s">
        <v>559</v>
      </c>
      <c r="D64" s="131" t="str">
        <f>IF(Entries!H63="","",Entries!H63)</f>
        <v/>
      </c>
      <c r="E64" s="19"/>
      <c r="F64" s="20"/>
      <c r="G64" s="19"/>
      <c r="H64" s="20"/>
      <c r="I64" s="19"/>
      <c r="J64" s="20"/>
      <c r="K64" s="37"/>
      <c r="L64" s="135" t="str">
        <f t="shared" si="29"/>
        <v/>
      </c>
      <c r="M64" s="133" t="str">
        <f t="shared" si="31"/>
        <v/>
      </c>
      <c r="N64" s="133" t="str">
        <f t="shared" si="27"/>
        <v/>
      </c>
      <c r="O64" s="97" t="str" cm="1">
        <f t="array" ref="O64">_xlfn.IFS(SUM($E64,$G64,$I64)=0,"",$K64&gt;=time_violations,"",SUM($E64,$G64,$I64)&gt;0,SUM($E64,$G64,$I64))</f>
        <v/>
      </c>
      <c r="P64" t="str">
        <f t="shared" si="28"/>
        <v/>
      </c>
      <c r="AF64" s="97" t="str">
        <f t="shared" ca="1" si="11"/>
        <v/>
      </c>
    </row>
    <row r="65" spans="1:32" x14ac:dyDescent="0.25">
      <c r="A65" s="637"/>
      <c r="B65" s="136" t="str" cm="1">
        <f t="array" aca="1" ref="B65" ca="1">IFERROR(_xlfn.IFS(M65="","",K65&gt;=time_violations,0,OR(N65/COUNT(rank)&lt;=percentage_superior,AF65&lt;&gt;""),1),"")</f>
        <v/>
      </c>
      <c r="C65" s="137" t="s">
        <v>568</v>
      </c>
      <c r="D65" s="137" t="str">
        <f>IF(Entries!H64="","",Entries!H64)</f>
        <v/>
      </c>
      <c r="E65" s="21"/>
      <c r="F65" s="22"/>
      <c r="G65" s="21"/>
      <c r="H65" s="22"/>
      <c r="I65" s="21"/>
      <c r="J65" s="22"/>
      <c r="K65" s="37"/>
      <c r="L65" s="135" t="str">
        <f t="shared" si="29"/>
        <v/>
      </c>
      <c r="M65" s="133" t="str">
        <f t="shared" si="31"/>
        <v/>
      </c>
      <c r="N65" s="133" t="str">
        <f t="shared" si="27"/>
        <v/>
      </c>
      <c r="O65" s="97" t="str" cm="1">
        <f t="array" ref="O65">_xlfn.IFS(SUM($E65,$G65,$I65)=0,"",$K65&gt;=time_violations,"",SUM($E65,$G65,$I65)&gt;0,SUM($E65,$G65,$I65))</f>
        <v/>
      </c>
      <c r="P65" t="str">
        <f t="shared" si="28"/>
        <v/>
      </c>
      <c r="AF65" s="97" t="str">
        <f t="shared" ca="1" si="11"/>
        <v/>
      </c>
    </row>
    <row r="66" spans="1:32" x14ac:dyDescent="0.25">
      <c r="A66" s="637"/>
      <c r="B66" s="136" t="str" cm="1">
        <f t="array" aca="1" ref="B66" ca="1">IFERROR(_xlfn.IFS(M66="","",K66&gt;=time_violations,0,OR(N66/COUNT(rank)&lt;=percentage_superior,AF66&lt;&gt;""),1),"")</f>
        <v/>
      </c>
      <c r="C66" s="137" t="s">
        <v>576</v>
      </c>
      <c r="D66" s="137" t="str">
        <f>IF(Entries!H65="","",Entries!H65)</f>
        <v/>
      </c>
      <c r="E66" s="21"/>
      <c r="F66" s="22"/>
      <c r="G66" s="21"/>
      <c r="H66" s="22"/>
      <c r="I66" s="21"/>
      <c r="J66" s="22"/>
      <c r="K66" s="37"/>
      <c r="L66" s="135" t="str">
        <f t="shared" si="29"/>
        <v/>
      </c>
      <c r="M66" s="133" t="str">
        <f t="shared" si="31"/>
        <v/>
      </c>
      <c r="N66" s="133" t="str">
        <f t="shared" si="27"/>
        <v/>
      </c>
      <c r="O66" s="97" t="str" cm="1">
        <f t="array" ref="O66">_xlfn.IFS(SUM($E66,$G66,$I66)=0,"",$K66&gt;=time_violations,"",SUM($E66,$G66,$I66)&gt;0,SUM($E66,$G66,$I66))</f>
        <v/>
      </c>
      <c r="P66" t="str">
        <f t="shared" si="28"/>
        <v/>
      </c>
      <c r="AF66" s="97" t="str">
        <f t="shared" ca="1" si="11"/>
        <v/>
      </c>
    </row>
    <row r="67" spans="1:32" x14ac:dyDescent="0.25">
      <c r="A67" s="637"/>
      <c r="B67" s="136" t="str" cm="1">
        <f t="array" aca="1" ref="B67" ca="1">IFERROR(_xlfn.IFS(M67="","",K67&gt;=time_violations,0,OR(N67/COUNT(rank)&lt;=percentage_superior,AF67&lt;&gt;""),1),"")</f>
        <v/>
      </c>
      <c r="C67" s="137" t="s">
        <v>584</v>
      </c>
      <c r="D67" s="137" t="str">
        <f>IF(Entries!H66="","",Entries!H66)</f>
        <v/>
      </c>
      <c r="E67" s="21"/>
      <c r="F67" s="22"/>
      <c r="G67" s="21"/>
      <c r="H67" s="22"/>
      <c r="I67" s="21"/>
      <c r="J67" s="22"/>
      <c r="K67" s="37"/>
      <c r="L67" s="135" t="str">
        <f t="shared" si="29"/>
        <v/>
      </c>
      <c r="M67" s="133" t="str">
        <f t="shared" si="31"/>
        <v/>
      </c>
      <c r="N67" s="133" t="str">
        <f t="shared" si="27"/>
        <v/>
      </c>
      <c r="O67" s="97" t="str" cm="1">
        <f t="array" ref="O67">_xlfn.IFS(SUM($E67,$G67,$I67)=0,"",$K67&gt;=time_violations,"",SUM($E67,$G67,$I67)&gt;0,SUM($E67,$G67,$I67))</f>
        <v/>
      </c>
      <c r="P67" t="str">
        <f t="shared" si="28"/>
        <v/>
      </c>
      <c r="AF67" s="97" t="str">
        <f t="shared" ca="1" si="11"/>
        <v/>
      </c>
    </row>
    <row r="68" spans="1:32" x14ac:dyDescent="0.25">
      <c r="A68" s="563" t="s">
        <v>41</v>
      </c>
      <c r="B68" s="140" t="str" cm="1">
        <f t="array" aca="1" ref="B68" ca="1">IFERROR(_xlfn.IFS(M68="","",K68&gt;=time_violations,0,OR(N68/COUNT(rank)&lt;=percentage_superior,AF68&lt;&gt;""),1),"")</f>
        <v/>
      </c>
      <c r="C68" s="141" t="s">
        <v>592</v>
      </c>
      <c r="D68" s="141" t="str">
        <f>IF(Entries!H67="","",Entries!H67)</f>
        <v/>
      </c>
      <c r="E68" s="1"/>
      <c r="F68" s="2"/>
      <c r="G68" s="1"/>
      <c r="H68" s="2"/>
      <c r="I68" s="1"/>
      <c r="J68" s="2"/>
      <c r="K68" s="29"/>
      <c r="L68" s="65" t="str">
        <f>IF(SUM($E68,$G68,$I68)=0,"",SUM($E68,$G68,$I68))</f>
        <v/>
      </c>
      <c r="M68" s="64" t="str">
        <f>IF(SUM(F68,H68,J68)&gt;0,SUM(F68,H68,J68),"")</f>
        <v/>
      </c>
      <c r="N68" s="66" t="str">
        <f t="shared" ref="N68:N99" si="32">IFERROR(_xlfn.RANK.EQ($O68, rank,1) + COUNTIFS(rank, $O68,score, "&gt;" &amp;M68),"")</f>
        <v/>
      </c>
      <c r="O68" s="97" t="str" cm="1">
        <f t="array" ref="O68">_xlfn.IFS(SUM($E68,$G68,$I68)=0,"",$K68&gt;=time_violations,"",SUM($E68,$G68,$I68)&gt;0,SUM($E68,$G68,$I68))</f>
        <v/>
      </c>
      <c r="P68" t="str">
        <f t="shared" ref="P68:P99" si="33">IF(K68="","",K68*penalty_points-penalty_points)</f>
        <v/>
      </c>
      <c r="AF68" s="97" t="str">
        <f t="shared" ca="1" si="11"/>
        <v/>
      </c>
    </row>
    <row r="69" spans="1:32" x14ac:dyDescent="0.25">
      <c r="A69" s="638"/>
      <c r="B69" s="142" t="str" cm="1">
        <f t="array" aca="1" ref="B69" ca="1">IFERROR(_xlfn.IFS(M69="","",K69&gt;=time_violations,0,OR(N69/COUNT(rank)&lt;=percentage_superior,AF69&lt;&gt;""),1),"")</f>
        <v/>
      </c>
      <c r="C69" s="143" t="s">
        <v>601</v>
      </c>
      <c r="D69" s="143" t="str">
        <f>IF(Entries!H68="","",Entries!H68)</f>
        <v/>
      </c>
      <c r="E69" s="3"/>
      <c r="F69" s="4"/>
      <c r="G69" s="3"/>
      <c r="H69" s="4"/>
      <c r="I69" s="3"/>
      <c r="J69" s="4"/>
      <c r="K69" s="29"/>
      <c r="L69" s="65" t="str">
        <f t="shared" ref="L69:L99" si="34">IF(SUM($E69,$G69,$I69)=0,"",SUM($E69,$G69,$I69))</f>
        <v/>
      </c>
      <c r="M69" s="64" t="str">
        <f t="shared" ref="M69:M74" si="35">IF(SUM(F69,H69,J69)&gt;0,SUM(F69,H69,J69),"")</f>
        <v/>
      </c>
      <c r="N69" s="66" t="str">
        <f t="shared" si="32"/>
        <v/>
      </c>
      <c r="O69" s="97" t="str" cm="1">
        <f t="array" ref="O69">_xlfn.IFS(SUM($E69,$G69,$I69)=0,"",$K69&gt;=time_violations,"",SUM($E69,$G69,$I69)&gt;0,SUM($E69,$G69,$I69))</f>
        <v/>
      </c>
      <c r="P69" t="str">
        <f t="shared" si="33"/>
        <v/>
      </c>
      <c r="AF69" s="97" t="str">
        <f t="shared" ref="AF69:AF131" ca="1" si="36">IFERROR(VLOOKUP(C69,$R$4:$AD$11,11,FALSE),"")</f>
        <v/>
      </c>
    </row>
    <row r="70" spans="1:32" x14ac:dyDescent="0.25">
      <c r="A70" s="638"/>
      <c r="B70" s="142" t="str" cm="1">
        <f t="array" aca="1" ref="B70" ca="1">IFERROR(_xlfn.IFS(M70="","",K70&gt;=time_violations,0,OR(N70/COUNT(rank)&lt;=percentage_superior,AF70&lt;&gt;""),1),"")</f>
        <v/>
      </c>
      <c r="C70" s="143" t="s">
        <v>609</v>
      </c>
      <c r="D70" s="143" t="str">
        <f>IF(Entries!H69="","",Entries!H69)</f>
        <v/>
      </c>
      <c r="E70" s="3"/>
      <c r="F70" s="4"/>
      <c r="G70" s="3"/>
      <c r="H70" s="4"/>
      <c r="I70" s="3"/>
      <c r="J70" s="4"/>
      <c r="K70" s="29"/>
      <c r="L70" s="65" t="str">
        <f t="shared" si="34"/>
        <v/>
      </c>
      <c r="M70" s="64" t="str">
        <f t="shared" si="35"/>
        <v/>
      </c>
      <c r="N70" s="66" t="str">
        <f t="shared" si="32"/>
        <v/>
      </c>
      <c r="O70" s="97" t="str" cm="1">
        <f t="array" ref="O70">_xlfn.IFS(SUM($E70,$G70,$I70)=0,"",$K70&gt;=time_violations,"",SUM($E70,$G70,$I70)&gt;0,SUM($E70,$G70,$I70))</f>
        <v/>
      </c>
      <c r="P70" t="str">
        <f t="shared" si="33"/>
        <v/>
      </c>
      <c r="AF70" s="97" t="str">
        <f t="shared" ca="1" si="36"/>
        <v/>
      </c>
    </row>
    <row r="71" spans="1:32" x14ac:dyDescent="0.25">
      <c r="A71" s="638"/>
      <c r="B71" s="142" t="str" cm="1">
        <f t="array" aca="1" ref="B71" ca="1">IFERROR(_xlfn.IFS(M71="","",K71&gt;=time_violations,0,OR(N71/COUNT(rank)&lt;=percentage_superior,AF71&lt;&gt;""),1),"")</f>
        <v/>
      </c>
      <c r="C71" s="143" t="s">
        <v>617</v>
      </c>
      <c r="D71" s="143" t="str">
        <f>IF(Entries!H70="","",Entries!H70)</f>
        <v/>
      </c>
      <c r="E71" s="3"/>
      <c r="F71" s="4"/>
      <c r="G71" s="3"/>
      <c r="H71" s="4"/>
      <c r="I71" s="3"/>
      <c r="J71" s="4"/>
      <c r="K71" s="29"/>
      <c r="L71" s="65" t="str">
        <f t="shared" si="34"/>
        <v/>
      </c>
      <c r="M71" s="64" t="str">
        <f t="shared" si="35"/>
        <v/>
      </c>
      <c r="N71" s="66" t="str">
        <f t="shared" si="32"/>
        <v/>
      </c>
      <c r="O71" s="97" t="str" cm="1">
        <f t="array" ref="O71">_xlfn.IFS(SUM($E71,$G71,$I71)=0,"",$K71&gt;=time_violations,"",SUM($E71,$G71,$I71)&gt;0,SUM($E71,$G71,$I71))</f>
        <v/>
      </c>
      <c r="P71" t="str">
        <f t="shared" si="33"/>
        <v/>
      </c>
      <c r="AF71" s="97" t="str">
        <f t="shared" ca="1" si="36"/>
        <v/>
      </c>
    </row>
    <row r="72" spans="1:32" x14ac:dyDescent="0.25">
      <c r="A72" s="639" t="s">
        <v>42</v>
      </c>
      <c r="B72" s="77" t="str" cm="1">
        <f t="array" aca="1" ref="B72" ca="1">IFERROR(_xlfn.IFS(M72="","",K72&gt;=time_violations,0,OR(N72/COUNT(rank)&lt;=percentage_superior,AF72&lt;&gt;""),1),"")</f>
        <v/>
      </c>
      <c r="C72" s="78" t="s">
        <v>625</v>
      </c>
      <c r="D72" s="78" t="str">
        <f>IF(Entries!H71="","",Entries!H71)</f>
        <v/>
      </c>
      <c r="E72" s="5"/>
      <c r="F72" s="6"/>
      <c r="G72" s="5"/>
      <c r="H72" s="6"/>
      <c r="I72" s="5"/>
      <c r="J72" s="6"/>
      <c r="K72" s="30"/>
      <c r="L72" s="82" t="str">
        <f t="shared" si="34"/>
        <v/>
      </c>
      <c r="M72" s="83" t="str">
        <f t="shared" si="35"/>
        <v/>
      </c>
      <c r="N72" s="84" t="str">
        <f t="shared" si="32"/>
        <v/>
      </c>
      <c r="O72" s="97" t="str" cm="1">
        <f t="array" ref="O72">_xlfn.IFS(SUM($E72,$G72,$I72)=0,"",$K72&gt;=time_violations,"",SUM($E72,$G72,$I72)&gt;0,SUM($E72,$G72,$I72))</f>
        <v/>
      </c>
      <c r="P72" t="str">
        <f t="shared" si="33"/>
        <v/>
      </c>
      <c r="AF72" s="97" t="str">
        <f t="shared" ca="1" si="36"/>
        <v/>
      </c>
    </row>
    <row r="73" spans="1:32" x14ac:dyDescent="0.25">
      <c r="A73" s="639"/>
      <c r="B73" s="77" t="str" cm="1">
        <f t="array" aca="1" ref="B73" ca="1">IFERROR(_xlfn.IFS(M73="","",K73&gt;=time_violations,0,OR(N73/COUNT(rank)&lt;=percentage_superior,AF73&lt;&gt;""),1),"")</f>
        <v/>
      </c>
      <c r="C73" s="78" t="s">
        <v>634</v>
      </c>
      <c r="D73" s="78" t="str">
        <f>IF(Entries!H72="","",Entries!H72)</f>
        <v/>
      </c>
      <c r="E73" s="5"/>
      <c r="F73" s="6"/>
      <c r="G73" s="5"/>
      <c r="H73" s="6"/>
      <c r="I73" s="5"/>
      <c r="J73" s="6"/>
      <c r="K73" s="30"/>
      <c r="L73" s="82" t="str">
        <f t="shared" si="34"/>
        <v/>
      </c>
      <c r="M73" s="83" t="str">
        <f t="shared" si="35"/>
        <v/>
      </c>
      <c r="N73" s="84" t="str">
        <f t="shared" si="32"/>
        <v/>
      </c>
      <c r="O73" s="97" t="str" cm="1">
        <f t="array" ref="O73">_xlfn.IFS(SUM($E73,$G73,$I73)=0,"",$K73&gt;=time_violations,"",SUM($E73,$G73,$I73)&gt;0,SUM($E73,$G73,$I73))</f>
        <v/>
      </c>
      <c r="P73" t="str">
        <f t="shared" si="33"/>
        <v/>
      </c>
      <c r="AF73" s="97" t="str">
        <f t="shared" ca="1" si="36"/>
        <v/>
      </c>
    </row>
    <row r="74" spans="1:32" x14ac:dyDescent="0.25">
      <c r="A74" s="639"/>
      <c r="B74" s="77" t="str" cm="1">
        <f t="array" aca="1" ref="B74" ca="1">IFERROR(_xlfn.IFS(M74="","",K74&gt;=time_violations,0,OR(N74/COUNT(rank)&lt;=percentage_superior,AF74&lt;&gt;""),1),"")</f>
        <v/>
      </c>
      <c r="C74" s="78" t="s">
        <v>642</v>
      </c>
      <c r="D74" s="78" t="str">
        <f>IF(Entries!H73="","",Entries!H73)</f>
        <v/>
      </c>
      <c r="E74" s="5"/>
      <c r="F74" s="6"/>
      <c r="G74" s="5"/>
      <c r="H74" s="6"/>
      <c r="I74" s="5"/>
      <c r="J74" s="6"/>
      <c r="K74" s="30"/>
      <c r="L74" s="82" t="str">
        <f t="shared" si="34"/>
        <v/>
      </c>
      <c r="M74" s="83" t="str">
        <f t="shared" si="35"/>
        <v/>
      </c>
      <c r="N74" s="84" t="str">
        <f t="shared" si="32"/>
        <v/>
      </c>
      <c r="O74" s="97" t="str" cm="1">
        <f t="array" ref="O74">_xlfn.IFS(SUM($E74,$G74,$I74)=0,"",$K74&gt;=time_violations,"",SUM($E74,$G74,$I74)&gt;0,SUM($E74,$G74,$I74))</f>
        <v/>
      </c>
      <c r="P74" t="str">
        <f t="shared" si="33"/>
        <v/>
      </c>
      <c r="AF74" s="97" t="str">
        <f t="shared" ca="1" si="36"/>
        <v/>
      </c>
    </row>
    <row r="75" spans="1:32" x14ac:dyDescent="0.25">
      <c r="A75" s="639"/>
      <c r="B75" s="77" t="str" cm="1">
        <f t="array" aca="1" ref="B75" ca="1">IFERROR(_xlfn.IFS(M75="","",K75&gt;=time_violations,0,OR(N75/COUNT(rank)&lt;=percentage_superior,AF75&lt;&gt;""),1),"")</f>
        <v/>
      </c>
      <c r="C75" s="78" t="s">
        <v>650</v>
      </c>
      <c r="D75" s="78" t="str">
        <f>IF(Entries!H74="","",Entries!H74)</f>
        <v/>
      </c>
      <c r="E75" s="5"/>
      <c r="F75" s="6"/>
      <c r="G75" s="5"/>
      <c r="H75" s="6"/>
      <c r="I75" s="5"/>
      <c r="J75" s="6"/>
      <c r="K75" s="30"/>
      <c r="L75" s="82" t="str">
        <f t="shared" si="34"/>
        <v/>
      </c>
      <c r="M75" s="83" t="str">
        <f>IF(SUM(F75,H75,J75)&gt;0,SUM(F75,H75,J75),"")</f>
        <v/>
      </c>
      <c r="N75" s="84" t="str">
        <f t="shared" si="32"/>
        <v/>
      </c>
      <c r="O75" s="97" t="str" cm="1">
        <f t="array" ref="O75">_xlfn.IFS(SUM($E75,$G75,$I75)=0,"",$K75&gt;=time_violations,"",SUM($E75,$G75,$I75)&gt;0,SUM($E75,$G75,$I75))</f>
        <v/>
      </c>
      <c r="P75" t="str">
        <f t="shared" si="33"/>
        <v/>
      </c>
      <c r="AF75" s="97" t="str">
        <f t="shared" ca="1" si="36"/>
        <v/>
      </c>
    </row>
    <row r="76" spans="1:32" x14ac:dyDescent="0.25">
      <c r="A76" s="640" t="s">
        <v>43</v>
      </c>
      <c r="B76" s="87" t="str" cm="1">
        <f t="array" aca="1" ref="B76" ca="1">IFERROR(_xlfn.IFS(M76="","",K76&gt;=time_violations,0,OR(N76/COUNT(rank)&lt;=percentage_superior,AF76&lt;&gt;""),1),"")</f>
        <v/>
      </c>
      <c r="C76" s="88" t="s">
        <v>658</v>
      </c>
      <c r="D76" s="88" t="str">
        <f>IF(Entries!H75="","",Entries!H75)</f>
        <v/>
      </c>
      <c r="E76" s="7"/>
      <c r="F76" s="8"/>
      <c r="G76" s="7"/>
      <c r="H76" s="8"/>
      <c r="I76" s="7"/>
      <c r="J76" s="8"/>
      <c r="K76" s="31"/>
      <c r="L76" s="92" t="str">
        <f t="shared" si="34"/>
        <v/>
      </c>
      <c r="M76" s="93" t="str">
        <f t="shared" ref="M76:M99" si="37">IF(SUM(F76,H76,J76)&gt;0,SUM(F76,H76,J76),"")</f>
        <v/>
      </c>
      <c r="N76" s="94" t="str">
        <f t="shared" si="32"/>
        <v/>
      </c>
      <c r="O76" s="97" t="str" cm="1">
        <f t="array" ref="O76">_xlfn.IFS(SUM($E76,$G76,$I76)=0,"",$K76&gt;=time_violations,"",SUM($E76,$G76,$I76)&gt;0,SUM($E76,$G76,$I76))</f>
        <v/>
      </c>
      <c r="P76" t="str">
        <f t="shared" si="33"/>
        <v/>
      </c>
      <c r="AF76" s="97" t="str">
        <f t="shared" ca="1" si="36"/>
        <v/>
      </c>
    </row>
    <row r="77" spans="1:32" x14ac:dyDescent="0.25">
      <c r="A77" s="640"/>
      <c r="B77" s="87" t="str" cm="1">
        <f t="array" aca="1" ref="B77" ca="1">IFERROR(_xlfn.IFS(M77="","",K77&gt;=time_violations,0,OR(N77/COUNT(rank)&lt;=percentage_superior,AF77&lt;&gt;""),1),"")</f>
        <v/>
      </c>
      <c r="C77" s="88" t="s">
        <v>667</v>
      </c>
      <c r="D77" s="88" t="str">
        <f>IF(Entries!H76="","",Entries!H76)</f>
        <v/>
      </c>
      <c r="E77" s="7"/>
      <c r="F77" s="8"/>
      <c r="G77" s="7"/>
      <c r="H77" s="8"/>
      <c r="I77" s="7"/>
      <c r="J77" s="8"/>
      <c r="K77" s="31"/>
      <c r="L77" s="92" t="str">
        <f t="shared" si="34"/>
        <v/>
      </c>
      <c r="M77" s="93" t="str">
        <f t="shared" si="37"/>
        <v/>
      </c>
      <c r="N77" s="94" t="str">
        <f t="shared" si="32"/>
        <v/>
      </c>
      <c r="O77" s="97" t="str" cm="1">
        <f t="array" ref="O77">_xlfn.IFS(SUM($E77,$G77,$I77)=0,"",$K77&gt;=time_violations,"",SUM($E77,$G77,$I77)&gt;0,SUM($E77,$G77,$I77))</f>
        <v/>
      </c>
      <c r="P77" t="str">
        <f t="shared" si="33"/>
        <v/>
      </c>
      <c r="AF77" s="97" t="str">
        <f t="shared" ca="1" si="36"/>
        <v/>
      </c>
    </row>
    <row r="78" spans="1:32" x14ac:dyDescent="0.25">
      <c r="A78" s="640"/>
      <c r="B78" s="87" t="str" cm="1">
        <f t="array" aca="1" ref="B78" ca="1">IFERROR(_xlfn.IFS(M78="","",K78&gt;=time_violations,0,OR(N78/COUNT(rank)&lt;=percentage_superior,AF78&lt;&gt;""),1),"")</f>
        <v/>
      </c>
      <c r="C78" s="88" t="s">
        <v>675</v>
      </c>
      <c r="D78" s="88" t="str">
        <f>IF(Entries!H77="","",Entries!H77)</f>
        <v/>
      </c>
      <c r="E78" s="7"/>
      <c r="F78" s="8"/>
      <c r="G78" s="7"/>
      <c r="H78" s="8"/>
      <c r="I78" s="7"/>
      <c r="J78" s="8"/>
      <c r="K78" s="31"/>
      <c r="L78" s="92" t="str">
        <f t="shared" si="34"/>
        <v/>
      </c>
      <c r="M78" s="93" t="str">
        <f t="shared" si="37"/>
        <v/>
      </c>
      <c r="N78" s="94" t="str">
        <f t="shared" si="32"/>
        <v/>
      </c>
      <c r="O78" s="97" t="str" cm="1">
        <f t="array" ref="O78">_xlfn.IFS(SUM($E78,$G78,$I78)=0,"",$K78&gt;=time_violations,"",SUM($E78,$G78,$I78)&gt;0,SUM($E78,$G78,$I78))</f>
        <v/>
      </c>
      <c r="P78" t="str">
        <f t="shared" si="33"/>
        <v/>
      </c>
      <c r="AF78" s="97" t="str">
        <f t="shared" ca="1" si="36"/>
        <v/>
      </c>
    </row>
    <row r="79" spans="1:32" x14ac:dyDescent="0.25">
      <c r="A79" s="640"/>
      <c r="B79" s="87" t="str" cm="1">
        <f t="array" aca="1" ref="B79" ca="1">IFERROR(_xlfn.IFS(M79="","",K79&gt;=time_violations,0,OR(N79/COUNT(rank)&lt;=percentage_superior,AF79&lt;&gt;""),1),"")</f>
        <v/>
      </c>
      <c r="C79" s="88" t="s">
        <v>683</v>
      </c>
      <c r="D79" s="88" t="str">
        <f>IF(Entries!H78="","",Entries!H78)</f>
        <v/>
      </c>
      <c r="E79" s="7"/>
      <c r="F79" s="8"/>
      <c r="G79" s="7"/>
      <c r="H79" s="8"/>
      <c r="I79" s="7"/>
      <c r="J79" s="8"/>
      <c r="K79" s="31"/>
      <c r="L79" s="92" t="str">
        <f t="shared" si="34"/>
        <v/>
      </c>
      <c r="M79" s="93" t="str">
        <f t="shared" si="37"/>
        <v/>
      </c>
      <c r="N79" s="93" t="str">
        <f t="shared" si="32"/>
        <v/>
      </c>
      <c r="O79" s="97" t="str" cm="1">
        <f t="array" ref="O79">_xlfn.IFS(SUM($E79,$G79,$I79)=0,"",$K79&gt;=time_violations,"",SUM($E79,$G79,$I79)&gt;0,SUM($E79,$G79,$I79))</f>
        <v/>
      </c>
      <c r="P79" t="str">
        <f t="shared" si="33"/>
        <v/>
      </c>
      <c r="AF79" s="97" t="str">
        <f t="shared" ca="1" si="36"/>
        <v/>
      </c>
    </row>
    <row r="80" spans="1:32" x14ac:dyDescent="0.25">
      <c r="A80" s="641" t="s">
        <v>44</v>
      </c>
      <c r="B80" s="98" t="str" cm="1">
        <f t="array" aca="1" ref="B80" ca="1">IFERROR(_xlfn.IFS(M80="","",K80&gt;=time_violations,0,OR(N80/COUNT(rank)&lt;=percentage_superior,AF80&lt;&gt;""),1),"")</f>
        <v/>
      </c>
      <c r="C80" s="99" t="s">
        <v>691</v>
      </c>
      <c r="D80" s="99" t="str">
        <f>IF(Entries!H79="","",Entries!H79)</f>
        <v/>
      </c>
      <c r="E80" s="9"/>
      <c r="F80" s="10"/>
      <c r="G80" s="9"/>
      <c r="H80" s="10"/>
      <c r="I80" s="9"/>
      <c r="J80" s="10"/>
      <c r="K80" s="32"/>
      <c r="L80" s="103" t="str">
        <f t="shared" si="34"/>
        <v/>
      </c>
      <c r="M80" s="104" t="str">
        <f t="shared" si="37"/>
        <v/>
      </c>
      <c r="N80" s="104" t="str">
        <f t="shared" si="32"/>
        <v/>
      </c>
      <c r="O80" s="97" t="str" cm="1">
        <f t="array" ref="O80">_xlfn.IFS(SUM($E80,$G80,$I80)=0,"",$K80&gt;=time_violations,"",SUM($E80,$G80,$I80)&gt;0,SUM($E80,$G80,$I80))</f>
        <v/>
      </c>
      <c r="P80" t="str">
        <f t="shared" si="33"/>
        <v/>
      </c>
      <c r="AF80" s="97" t="str">
        <f t="shared" ca="1" si="36"/>
        <v/>
      </c>
    </row>
    <row r="81" spans="1:32" x14ac:dyDescent="0.25">
      <c r="A81" s="641"/>
      <c r="B81" s="98" t="str" cm="1">
        <f t="array" aca="1" ref="B81" ca="1">IFERROR(_xlfn.IFS(M81="","",K81&gt;=time_violations,0,OR(N81/COUNT(rank)&lt;=percentage_superior,AF81&lt;&gt;""),1),"")</f>
        <v/>
      </c>
      <c r="C81" s="99" t="s">
        <v>700</v>
      </c>
      <c r="D81" s="99" t="str">
        <f>IF(Entries!H80="","",Entries!H80)</f>
        <v/>
      </c>
      <c r="E81" s="9"/>
      <c r="F81" s="10"/>
      <c r="G81" s="9"/>
      <c r="H81" s="10"/>
      <c r="I81" s="9"/>
      <c r="J81" s="10"/>
      <c r="K81" s="32"/>
      <c r="L81" s="103" t="str">
        <f t="shared" si="34"/>
        <v/>
      </c>
      <c r="M81" s="104" t="str">
        <f t="shared" si="37"/>
        <v/>
      </c>
      <c r="N81" s="104" t="str">
        <f t="shared" si="32"/>
        <v/>
      </c>
      <c r="O81" s="97" t="str" cm="1">
        <f t="array" ref="O81">_xlfn.IFS(SUM($E81,$G81,$I81)=0,"",$K81&gt;=time_violations,"",SUM($E81,$G81,$I81)&gt;0,SUM($E81,$G81,$I81))</f>
        <v/>
      </c>
      <c r="P81" t="str">
        <f t="shared" si="33"/>
        <v/>
      </c>
      <c r="AF81" s="97" t="str">
        <f t="shared" ca="1" si="36"/>
        <v/>
      </c>
    </row>
    <row r="82" spans="1:32" x14ac:dyDescent="0.25">
      <c r="A82" s="641"/>
      <c r="B82" s="98" t="str" cm="1">
        <f t="array" aca="1" ref="B82" ca="1">IFERROR(_xlfn.IFS(M82="","",K82&gt;=time_violations,0,OR(N82/COUNT(rank)&lt;=percentage_superior,AF82&lt;&gt;""),1),"")</f>
        <v/>
      </c>
      <c r="C82" s="99" t="s">
        <v>708</v>
      </c>
      <c r="D82" s="99" t="str">
        <f>IF(Entries!H81="","",Entries!H81)</f>
        <v/>
      </c>
      <c r="E82" s="9"/>
      <c r="F82" s="10"/>
      <c r="G82" s="9"/>
      <c r="H82" s="10"/>
      <c r="I82" s="9"/>
      <c r="J82" s="10"/>
      <c r="K82" s="32"/>
      <c r="L82" s="103" t="str">
        <f t="shared" si="34"/>
        <v/>
      </c>
      <c r="M82" s="104" t="str">
        <f t="shared" si="37"/>
        <v/>
      </c>
      <c r="N82" s="104" t="str">
        <f t="shared" si="32"/>
        <v/>
      </c>
      <c r="O82" s="97" t="str" cm="1">
        <f t="array" ref="O82">_xlfn.IFS(SUM($E82,$G82,$I82)=0,"",$K82&gt;=time_violations,"",SUM($E82,$G82,$I82)&gt;0,SUM($E82,$G82,$I82))</f>
        <v/>
      </c>
      <c r="P82" t="str">
        <f t="shared" si="33"/>
        <v/>
      </c>
      <c r="AF82" s="97" t="str">
        <f t="shared" ca="1" si="36"/>
        <v/>
      </c>
    </row>
    <row r="83" spans="1:32" x14ac:dyDescent="0.25">
      <c r="A83" s="641"/>
      <c r="B83" s="98" t="str" cm="1">
        <f t="array" aca="1" ref="B83" ca="1">IFERROR(_xlfn.IFS(M83="","",K83&gt;=time_violations,0,OR(N83/COUNT(rank)&lt;=percentage_superior,AF83&lt;&gt;""),1),"")</f>
        <v/>
      </c>
      <c r="C83" s="99" t="s">
        <v>716</v>
      </c>
      <c r="D83" s="99" t="str">
        <f>IF(Entries!H82="","",Entries!H82)</f>
        <v/>
      </c>
      <c r="E83" s="9"/>
      <c r="F83" s="10"/>
      <c r="G83" s="9"/>
      <c r="H83" s="10"/>
      <c r="I83" s="9"/>
      <c r="J83" s="10"/>
      <c r="K83" s="32"/>
      <c r="L83" s="103" t="str">
        <f t="shared" si="34"/>
        <v/>
      </c>
      <c r="M83" s="104" t="str">
        <f t="shared" si="37"/>
        <v/>
      </c>
      <c r="N83" s="104" t="str">
        <f t="shared" si="32"/>
        <v/>
      </c>
      <c r="O83" s="97" t="str" cm="1">
        <f t="array" ref="O83">_xlfn.IFS(SUM($E83,$G83,$I83)=0,"",$K83&gt;=time_violations,"",SUM($E83,$G83,$I83)&gt;0,SUM($E83,$G83,$I83))</f>
        <v/>
      </c>
      <c r="P83" t="str">
        <f t="shared" si="33"/>
        <v/>
      </c>
      <c r="AF83" s="97" t="str">
        <f t="shared" ca="1" si="36"/>
        <v/>
      </c>
    </row>
    <row r="84" spans="1:32" x14ac:dyDescent="0.25">
      <c r="A84" s="634" t="s">
        <v>45</v>
      </c>
      <c r="B84" s="105" t="str" cm="1">
        <f t="array" aca="1" ref="B84" ca="1">IFERROR(_xlfn.IFS(M84="","",K84&gt;=time_violations,0,OR(N84/COUNT(rank)&lt;=percentage_superior,AF84&lt;&gt;""),1),"")</f>
        <v/>
      </c>
      <c r="C84" s="106" t="s">
        <v>724</v>
      </c>
      <c r="D84" s="106" t="str">
        <f>IF(Entries!H83="","",Entries!H83)</f>
        <v/>
      </c>
      <c r="E84" s="11"/>
      <c r="F84" s="12"/>
      <c r="G84" s="11"/>
      <c r="H84" s="12"/>
      <c r="I84" s="11"/>
      <c r="J84" s="12"/>
      <c r="K84" s="33"/>
      <c r="L84" s="110" t="str">
        <f t="shared" si="34"/>
        <v/>
      </c>
      <c r="M84" s="111" t="str">
        <f t="shared" si="37"/>
        <v/>
      </c>
      <c r="N84" s="111" t="str">
        <f t="shared" si="32"/>
        <v/>
      </c>
      <c r="O84" s="97" t="str" cm="1">
        <f t="array" ref="O84">_xlfn.IFS(SUM($E84,$G84,$I84)=0,"",$K84&gt;=time_violations,"",SUM($E84,$G84,$I84)&gt;0,SUM($E84,$G84,$I84))</f>
        <v/>
      </c>
      <c r="P84" t="str">
        <f t="shared" si="33"/>
        <v/>
      </c>
      <c r="AF84" s="97" t="str">
        <f t="shared" ca="1" si="36"/>
        <v/>
      </c>
    </row>
    <row r="85" spans="1:32" x14ac:dyDescent="0.25">
      <c r="A85" s="634"/>
      <c r="B85" s="105" t="str" cm="1">
        <f t="array" aca="1" ref="B85" ca="1">IFERROR(_xlfn.IFS(M85="","",K85&gt;=time_violations,0,OR(N85/COUNT(rank)&lt;=percentage_superior,AF85&lt;&gt;""),1),"")</f>
        <v/>
      </c>
      <c r="C85" s="106" t="s">
        <v>733</v>
      </c>
      <c r="D85" s="106" t="str">
        <f>IF(Entries!H84="","",Entries!H84)</f>
        <v/>
      </c>
      <c r="E85" s="11"/>
      <c r="F85" s="12"/>
      <c r="G85" s="11"/>
      <c r="H85" s="12"/>
      <c r="I85" s="11"/>
      <c r="J85" s="12"/>
      <c r="K85" s="33"/>
      <c r="L85" s="110" t="str">
        <f t="shared" si="34"/>
        <v/>
      </c>
      <c r="M85" s="111" t="str">
        <f t="shared" si="37"/>
        <v/>
      </c>
      <c r="N85" s="111" t="str">
        <f t="shared" si="32"/>
        <v/>
      </c>
      <c r="O85" s="97" t="str" cm="1">
        <f t="array" ref="O85">_xlfn.IFS(SUM($E85,$G85,$I85)=0,"",$K85&gt;=time_violations,"",SUM($E85,$G85,$I85)&gt;0,SUM($E85,$G85,$I85))</f>
        <v/>
      </c>
      <c r="P85" t="str">
        <f t="shared" si="33"/>
        <v/>
      </c>
      <c r="AF85" s="97" t="str">
        <f t="shared" ca="1" si="36"/>
        <v/>
      </c>
    </row>
    <row r="86" spans="1:32" x14ac:dyDescent="0.25">
      <c r="A86" s="634"/>
      <c r="B86" s="105" t="str" cm="1">
        <f t="array" aca="1" ref="B86" ca="1">IFERROR(_xlfn.IFS(M86="","",K86&gt;=time_violations,0,OR(N86/COUNT(rank)&lt;=percentage_superior,AF86&lt;&gt;""),1),"")</f>
        <v/>
      </c>
      <c r="C86" s="106" t="s">
        <v>741</v>
      </c>
      <c r="D86" s="106" t="str">
        <f>IF(Entries!H85="","",Entries!H85)</f>
        <v/>
      </c>
      <c r="E86" s="11"/>
      <c r="F86" s="12"/>
      <c r="G86" s="11"/>
      <c r="H86" s="12"/>
      <c r="I86" s="11"/>
      <c r="J86" s="12"/>
      <c r="K86" s="33"/>
      <c r="L86" s="110" t="str">
        <f t="shared" si="34"/>
        <v/>
      </c>
      <c r="M86" s="111" t="str">
        <f t="shared" si="37"/>
        <v/>
      </c>
      <c r="N86" s="111" t="str">
        <f t="shared" si="32"/>
        <v/>
      </c>
      <c r="O86" s="97" t="str" cm="1">
        <f t="array" ref="O86">_xlfn.IFS(SUM($E86,$G86,$I86)=0,"",$K86&gt;=time_violations,"",SUM($E86,$G86,$I86)&gt;0,SUM($E86,$G86,$I86))</f>
        <v/>
      </c>
      <c r="P86" t="str">
        <f t="shared" si="33"/>
        <v/>
      </c>
      <c r="AF86" s="97" t="str">
        <f t="shared" ca="1" si="36"/>
        <v/>
      </c>
    </row>
    <row r="87" spans="1:32" x14ac:dyDescent="0.25">
      <c r="A87" s="634"/>
      <c r="B87" s="105" t="str" cm="1">
        <f t="array" aca="1" ref="B87" ca="1">IFERROR(_xlfn.IFS(M87="","",K87&gt;=time_violations,0,OR(N87/COUNT(rank)&lt;=percentage_superior,AF87&lt;&gt;""),1),"")</f>
        <v/>
      </c>
      <c r="C87" s="106" t="s">
        <v>749</v>
      </c>
      <c r="D87" s="106" t="str">
        <f>IF(Entries!H86="","",Entries!H86)</f>
        <v/>
      </c>
      <c r="E87" s="11"/>
      <c r="F87" s="12"/>
      <c r="G87" s="11"/>
      <c r="H87" s="12"/>
      <c r="I87" s="11"/>
      <c r="J87" s="12"/>
      <c r="K87" s="33"/>
      <c r="L87" s="110" t="str">
        <f t="shared" si="34"/>
        <v/>
      </c>
      <c r="M87" s="111" t="str">
        <f t="shared" si="37"/>
        <v/>
      </c>
      <c r="N87" s="111" t="str">
        <f t="shared" si="32"/>
        <v/>
      </c>
      <c r="O87" s="97" t="str" cm="1">
        <f t="array" ref="O87">_xlfn.IFS(SUM($E87,$G87,$I87)=0,"",$K87&gt;=time_violations,"",SUM($E87,$G87,$I87)&gt;0,SUM($E87,$G87,$I87))</f>
        <v/>
      </c>
      <c r="P87" t="str">
        <f t="shared" si="33"/>
        <v/>
      </c>
      <c r="AF87" s="97" t="str">
        <f t="shared" ca="1" si="36"/>
        <v/>
      </c>
    </row>
    <row r="88" spans="1:32" x14ac:dyDescent="0.25">
      <c r="A88" s="635" t="s">
        <v>46</v>
      </c>
      <c r="B88" s="112" t="str" cm="1">
        <f t="array" aca="1" ref="B88" ca="1">IFERROR(_xlfn.IFS(M88="","",K88&gt;=time_violations,0,OR(N88/COUNT(rank)&lt;=percentage_superior,AF88&lt;&gt;""),1),"")</f>
        <v/>
      </c>
      <c r="C88" s="113" t="s">
        <v>757</v>
      </c>
      <c r="D88" s="113" t="str">
        <f>IF(Entries!H87="","",Entries!H87)</f>
        <v/>
      </c>
      <c r="E88" s="13"/>
      <c r="F88" s="14"/>
      <c r="G88" s="13"/>
      <c r="H88" s="14"/>
      <c r="I88" s="13"/>
      <c r="J88" s="14"/>
      <c r="K88" s="34"/>
      <c r="L88" s="117" t="str">
        <f t="shared" si="34"/>
        <v/>
      </c>
      <c r="M88" s="118" t="str">
        <f t="shared" si="37"/>
        <v/>
      </c>
      <c r="N88" s="118" t="str">
        <f t="shared" si="32"/>
        <v/>
      </c>
      <c r="O88" s="97" t="str" cm="1">
        <f t="array" ref="O88">_xlfn.IFS(SUM($E88,$G88,$I88)=0,"",$K88&gt;=time_violations,"",SUM($E88,$G88,$I88)&gt;0,SUM($E88,$G88,$I88))</f>
        <v/>
      </c>
      <c r="P88" t="str">
        <f t="shared" si="33"/>
        <v/>
      </c>
      <c r="AF88" s="97" t="str">
        <f t="shared" ca="1" si="36"/>
        <v/>
      </c>
    </row>
    <row r="89" spans="1:32" x14ac:dyDescent="0.25">
      <c r="A89" s="635"/>
      <c r="B89" s="112" t="str" cm="1">
        <f t="array" aca="1" ref="B89" ca="1">IFERROR(_xlfn.IFS(M89="","",K89&gt;=time_violations,0,OR(N89/COUNT(rank)&lt;=percentage_superior,AF89&lt;&gt;""),1),"")</f>
        <v/>
      </c>
      <c r="C89" s="113" t="s">
        <v>766</v>
      </c>
      <c r="D89" s="113" t="str">
        <f>IF(Entries!H88="","",Entries!H88)</f>
        <v/>
      </c>
      <c r="E89" s="13"/>
      <c r="F89" s="14"/>
      <c r="G89" s="13"/>
      <c r="H89" s="14"/>
      <c r="I89" s="13"/>
      <c r="J89" s="14"/>
      <c r="K89" s="34"/>
      <c r="L89" s="117" t="str">
        <f t="shared" si="34"/>
        <v/>
      </c>
      <c r="M89" s="118" t="str">
        <f t="shared" si="37"/>
        <v/>
      </c>
      <c r="N89" s="118" t="str">
        <f t="shared" si="32"/>
        <v/>
      </c>
      <c r="O89" s="97" t="str" cm="1">
        <f t="array" ref="O89">_xlfn.IFS(SUM($E89,$G89,$I89)=0,"",$K89&gt;=time_violations,"",SUM($E89,$G89,$I89)&gt;0,SUM($E89,$G89,$I89))</f>
        <v/>
      </c>
      <c r="P89" t="str">
        <f t="shared" si="33"/>
        <v/>
      </c>
      <c r="AF89" s="97" t="str">
        <f t="shared" ca="1" si="36"/>
        <v/>
      </c>
    </row>
    <row r="90" spans="1:32" x14ac:dyDescent="0.25">
      <c r="A90" s="635"/>
      <c r="B90" s="112" t="str" cm="1">
        <f t="array" aca="1" ref="B90" ca="1">IFERROR(_xlfn.IFS(M90="","",K90&gt;=time_violations,0,OR(N90/COUNT(rank)&lt;=percentage_superior,AF90&lt;&gt;""),1),"")</f>
        <v/>
      </c>
      <c r="C90" s="113" t="s">
        <v>774</v>
      </c>
      <c r="D90" s="113" t="str">
        <f>IF(Entries!H89="","",Entries!H89)</f>
        <v/>
      </c>
      <c r="E90" s="13"/>
      <c r="F90" s="14"/>
      <c r="G90" s="13"/>
      <c r="H90" s="14"/>
      <c r="I90" s="13"/>
      <c r="J90" s="14"/>
      <c r="K90" s="34"/>
      <c r="L90" s="117" t="str">
        <f t="shared" si="34"/>
        <v/>
      </c>
      <c r="M90" s="118" t="str">
        <f t="shared" si="37"/>
        <v/>
      </c>
      <c r="N90" s="118" t="str">
        <f t="shared" si="32"/>
        <v/>
      </c>
      <c r="O90" s="97" t="str" cm="1">
        <f t="array" ref="O90">_xlfn.IFS(SUM($E90,$G90,$I90)=0,"",$K90&gt;=time_violations,"",SUM($E90,$G90,$I90)&gt;0,SUM($E90,$G90,$I90))</f>
        <v/>
      </c>
      <c r="P90" t="str">
        <f t="shared" si="33"/>
        <v/>
      </c>
      <c r="AF90" s="97" t="str">
        <f t="shared" ca="1" si="36"/>
        <v/>
      </c>
    </row>
    <row r="91" spans="1:32" x14ac:dyDescent="0.25">
      <c r="A91" s="534"/>
      <c r="B91" s="119" t="str" cm="1">
        <f t="array" aca="1" ref="B91" ca="1">IFERROR(_xlfn.IFS(M91="","",K91&gt;=time_violations,0,OR(N91/COUNT(rank)&lt;=percentage_superior,AF91&lt;&gt;""),1),"")</f>
        <v/>
      </c>
      <c r="C91" s="120" t="s">
        <v>782</v>
      </c>
      <c r="D91" s="148" t="str">
        <f>IF(Entries!H90="","",Entries!H90)</f>
        <v/>
      </c>
      <c r="E91" s="15"/>
      <c r="F91" s="16"/>
      <c r="G91" s="15"/>
      <c r="H91" s="16"/>
      <c r="I91" s="15"/>
      <c r="J91" s="16"/>
      <c r="K91" s="189"/>
      <c r="L91" s="117" t="str">
        <f t="shared" si="34"/>
        <v/>
      </c>
      <c r="M91" s="118" t="str">
        <f t="shared" si="37"/>
        <v/>
      </c>
      <c r="N91" s="118" t="str">
        <f t="shared" si="32"/>
        <v/>
      </c>
      <c r="O91" s="97" t="str" cm="1">
        <f t="array" ref="O91">_xlfn.IFS(SUM($E91,$G91,$I91)=0,"",$K91&gt;=time_violations,"",SUM($E91,$G91,$I91)&gt;0,SUM($E91,$G91,$I91))</f>
        <v/>
      </c>
      <c r="P91" t="str">
        <f t="shared" si="33"/>
        <v/>
      </c>
      <c r="AF91" s="97" t="str">
        <f t="shared" ca="1" si="36"/>
        <v/>
      </c>
    </row>
    <row r="92" spans="1:32" x14ac:dyDescent="0.25">
      <c r="A92" s="636" t="s">
        <v>47</v>
      </c>
      <c r="B92" s="124" t="str" cm="1">
        <f t="array" aca="1" ref="B92" ca="1">IFERROR(_xlfn.IFS(M92="","",K92&gt;=time_violations,0,OR(N92/COUNT(rank)&lt;=percentage_superior,AF92&lt;&gt;""),1),"")</f>
        <v/>
      </c>
      <c r="C92" s="188" t="s">
        <v>790</v>
      </c>
      <c r="D92" s="191" t="str">
        <f>IF(Entries!H91="","",Entries!H91)</f>
        <v/>
      </c>
      <c r="E92" s="17"/>
      <c r="F92" s="18"/>
      <c r="G92" s="17"/>
      <c r="H92" s="18"/>
      <c r="I92" s="17"/>
      <c r="J92" s="18"/>
      <c r="K92" s="36"/>
      <c r="L92" s="129" t="str">
        <f t="shared" si="34"/>
        <v/>
      </c>
      <c r="M92" s="130" t="str">
        <f t="shared" si="37"/>
        <v/>
      </c>
      <c r="N92" s="130" t="str">
        <f t="shared" si="32"/>
        <v/>
      </c>
      <c r="O92" s="97" t="str" cm="1">
        <f t="array" ref="O92">_xlfn.IFS(SUM($E92,$G92,$I92)=0,"",$K92&gt;=time_violations,"",SUM($E92,$G92,$I92)&gt;0,SUM($E92,$G92,$I92))</f>
        <v/>
      </c>
      <c r="P92" t="str">
        <f t="shared" si="33"/>
        <v/>
      </c>
      <c r="AF92" s="97" t="str">
        <f t="shared" ca="1" si="36"/>
        <v/>
      </c>
    </row>
    <row r="93" spans="1:32" x14ac:dyDescent="0.25">
      <c r="A93" s="636"/>
      <c r="B93" s="124" t="str" cm="1">
        <f t="array" aca="1" ref="B93" ca="1">IFERROR(_xlfn.IFS(M93="","",K93&gt;=time_violations,0,OR(N93/COUNT(rank)&lt;=percentage_superior,AF93&lt;&gt;""),1),"")</f>
        <v/>
      </c>
      <c r="C93" s="188" t="s">
        <v>799</v>
      </c>
      <c r="D93" s="125" t="str">
        <f>IF(Entries!H92="","",Entries!H92)</f>
        <v/>
      </c>
      <c r="E93" s="17"/>
      <c r="F93" s="18"/>
      <c r="G93" s="17"/>
      <c r="H93" s="18"/>
      <c r="I93" s="17"/>
      <c r="J93" s="18"/>
      <c r="K93" s="36"/>
      <c r="L93" s="129" t="str">
        <f t="shared" si="34"/>
        <v/>
      </c>
      <c r="M93" s="130" t="str">
        <f t="shared" si="37"/>
        <v/>
      </c>
      <c r="N93" s="130" t="str">
        <f t="shared" si="32"/>
        <v/>
      </c>
      <c r="O93" s="97" t="str" cm="1">
        <f t="array" ref="O93">_xlfn.IFS(SUM($E93,$G93,$I93)=0,"",$K93&gt;=time_violations,"",SUM($E93,$G93,$I93)&gt;0,SUM($E93,$G93,$I93))</f>
        <v/>
      </c>
      <c r="P93" t="str">
        <f t="shared" si="33"/>
        <v/>
      </c>
      <c r="AF93" s="97" t="str">
        <f t="shared" ca="1" si="36"/>
        <v/>
      </c>
    </row>
    <row r="94" spans="1:32" x14ac:dyDescent="0.25">
      <c r="A94" s="636"/>
      <c r="B94" s="124" t="str" cm="1">
        <f t="array" aca="1" ref="B94" ca="1">IFERROR(_xlfn.IFS(M94="","",K94&gt;=time_violations,0,OR(N94/COUNT(rank)&lt;=percentage_superior,AF94&lt;&gt;""),1),"")</f>
        <v/>
      </c>
      <c r="C94" s="188" t="s">
        <v>807</v>
      </c>
      <c r="D94" s="125" t="str">
        <f>IF(Entries!H93="","",Entries!H93)</f>
        <v/>
      </c>
      <c r="E94" s="17"/>
      <c r="F94" s="18"/>
      <c r="G94" s="17"/>
      <c r="H94" s="18"/>
      <c r="I94" s="17"/>
      <c r="J94" s="18"/>
      <c r="K94" s="36"/>
      <c r="L94" s="129" t="str">
        <f t="shared" si="34"/>
        <v/>
      </c>
      <c r="M94" s="130" t="str">
        <f t="shared" si="37"/>
        <v/>
      </c>
      <c r="N94" s="130" t="str">
        <f t="shared" si="32"/>
        <v/>
      </c>
      <c r="O94" s="97" t="str" cm="1">
        <f t="array" ref="O94">_xlfn.IFS(SUM($E94,$G94,$I94)=0,"",$K94&gt;=time_violations,"",SUM($E94,$G94,$I94)&gt;0,SUM($E94,$G94,$I94))</f>
        <v/>
      </c>
      <c r="P94" t="str">
        <f t="shared" si="33"/>
        <v/>
      </c>
      <c r="AF94" s="97" t="str">
        <f t="shared" ca="1" si="36"/>
        <v/>
      </c>
    </row>
    <row r="95" spans="1:32" x14ac:dyDescent="0.25">
      <c r="A95" s="636"/>
      <c r="B95" s="124" t="str" cm="1">
        <f t="array" aca="1" ref="B95" ca="1">IFERROR(_xlfn.IFS(M95="","",K95&gt;=time_violations,0,OR(N95/COUNT(rank)&lt;=percentage_superior,AF95&lt;&gt;""),1),"")</f>
        <v/>
      </c>
      <c r="C95" s="188" t="s">
        <v>815</v>
      </c>
      <c r="D95" s="125" t="str">
        <f>IF(Entries!H94="","",Entries!H94)</f>
        <v/>
      </c>
      <c r="E95" s="17"/>
      <c r="F95" s="18"/>
      <c r="G95" s="17"/>
      <c r="H95" s="18"/>
      <c r="I95" s="17"/>
      <c r="J95" s="18"/>
      <c r="K95" s="36"/>
      <c r="L95" s="129" t="str">
        <f t="shared" si="34"/>
        <v/>
      </c>
      <c r="M95" s="130" t="str">
        <f t="shared" si="37"/>
        <v/>
      </c>
      <c r="N95" s="130" t="str">
        <f t="shared" si="32"/>
        <v/>
      </c>
      <c r="O95" s="97" t="str" cm="1">
        <f t="array" ref="O95">_xlfn.IFS(SUM($E95,$G95,$I95)=0,"",$K95&gt;=time_violations,"",SUM($E95,$G95,$I95)&gt;0,SUM($E95,$G95,$I95))</f>
        <v/>
      </c>
      <c r="P95" t="str">
        <f t="shared" si="33"/>
        <v/>
      </c>
      <c r="AF95" s="97" t="str">
        <f t="shared" ca="1" si="36"/>
        <v/>
      </c>
    </row>
    <row r="96" spans="1:32" x14ac:dyDescent="0.25">
      <c r="A96" s="554" t="s">
        <v>48</v>
      </c>
      <c r="B96" s="400" t="str" cm="1">
        <f t="array" aca="1" ref="B96" ca="1">IFERROR(_xlfn.IFS(M96="","",K96&gt;=time_violations,0,OR(N96/COUNT(rank)&lt;=percentage_superior,AF96&lt;&gt;""),1),"")</f>
        <v/>
      </c>
      <c r="C96" s="131" t="s">
        <v>823</v>
      </c>
      <c r="D96" s="131" t="str">
        <f>IF(Entries!H95="","",Entries!H95)</f>
        <v/>
      </c>
      <c r="E96" s="19"/>
      <c r="F96" s="20"/>
      <c r="G96" s="19"/>
      <c r="H96" s="20"/>
      <c r="I96" s="19"/>
      <c r="J96" s="20"/>
      <c r="K96" s="37"/>
      <c r="L96" s="135" t="str">
        <f t="shared" si="34"/>
        <v/>
      </c>
      <c r="M96" s="133" t="str">
        <f t="shared" si="37"/>
        <v/>
      </c>
      <c r="N96" s="133" t="str">
        <f t="shared" si="32"/>
        <v/>
      </c>
      <c r="O96" s="97" t="str" cm="1">
        <f t="array" ref="O96">_xlfn.IFS(SUM($E96,$G96,$I96)=0,"",$K96&gt;=time_violations,"",SUM($E96,$G96,$I96)&gt;0,SUM($E96,$G96,$I96))</f>
        <v/>
      </c>
      <c r="P96" t="str">
        <f t="shared" si="33"/>
        <v/>
      </c>
      <c r="AF96" s="97" t="str">
        <f t="shared" ca="1" si="36"/>
        <v/>
      </c>
    </row>
    <row r="97" spans="1:32" x14ac:dyDescent="0.25">
      <c r="A97" s="637"/>
      <c r="B97" s="136" t="str" cm="1">
        <f t="array" aca="1" ref="B97" ca="1">IFERROR(_xlfn.IFS(M97="","",K97&gt;=time_violations,0,OR(N97/COUNT(rank)&lt;=percentage_superior,AF97&lt;&gt;""),1),"")</f>
        <v/>
      </c>
      <c r="C97" s="137" t="s">
        <v>832</v>
      </c>
      <c r="D97" s="137" t="str">
        <f>IF(Entries!H96="","",Entries!H96)</f>
        <v/>
      </c>
      <c r="E97" s="21"/>
      <c r="F97" s="22"/>
      <c r="G97" s="21"/>
      <c r="H97" s="22"/>
      <c r="I97" s="21"/>
      <c r="J97" s="22"/>
      <c r="K97" s="37"/>
      <c r="L97" s="135" t="str">
        <f t="shared" si="34"/>
        <v/>
      </c>
      <c r="M97" s="133" t="str">
        <f t="shared" si="37"/>
        <v/>
      </c>
      <c r="N97" s="133" t="str">
        <f t="shared" si="32"/>
        <v/>
      </c>
      <c r="O97" s="97" t="str" cm="1">
        <f t="array" ref="O97">_xlfn.IFS(SUM($E97,$G97,$I97)=0,"",$K97&gt;=time_violations,"",SUM($E97,$G97,$I97)&gt;0,SUM($E97,$G97,$I97))</f>
        <v/>
      </c>
      <c r="P97" t="str">
        <f t="shared" si="33"/>
        <v/>
      </c>
      <c r="AF97" s="97" t="str">
        <f t="shared" ca="1" si="36"/>
        <v/>
      </c>
    </row>
    <row r="98" spans="1:32" x14ac:dyDescent="0.25">
      <c r="A98" s="637"/>
      <c r="B98" s="136" t="str" cm="1">
        <f t="array" aca="1" ref="B98" ca="1">IFERROR(_xlfn.IFS(M98="","",K98&gt;=time_violations,0,OR(N98/COUNT(rank)&lt;=percentage_superior,AF98&lt;&gt;""),1),"")</f>
        <v/>
      </c>
      <c r="C98" s="137" t="s">
        <v>840</v>
      </c>
      <c r="D98" s="137" t="str">
        <f>IF(Entries!H97="","",Entries!H97)</f>
        <v/>
      </c>
      <c r="E98" s="21"/>
      <c r="F98" s="22"/>
      <c r="G98" s="21"/>
      <c r="H98" s="22"/>
      <c r="I98" s="21"/>
      <c r="J98" s="22"/>
      <c r="K98" s="37"/>
      <c r="L98" s="135" t="str">
        <f t="shared" si="34"/>
        <v/>
      </c>
      <c r="M98" s="133" t="str">
        <f t="shared" si="37"/>
        <v/>
      </c>
      <c r="N98" s="133" t="str">
        <f t="shared" si="32"/>
        <v/>
      </c>
      <c r="O98" s="97" t="str" cm="1">
        <f t="array" ref="O98">_xlfn.IFS(SUM($E98,$G98,$I98)=0,"",$K98&gt;=time_violations,"",SUM($E98,$G98,$I98)&gt;0,SUM($E98,$G98,$I98))</f>
        <v/>
      </c>
      <c r="P98" t="str">
        <f t="shared" si="33"/>
        <v/>
      </c>
      <c r="AF98" s="97" t="str">
        <f t="shared" ca="1" si="36"/>
        <v/>
      </c>
    </row>
    <row r="99" spans="1:32" x14ac:dyDescent="0.25">
      <c r="A99" s="637"/>
      <c r="B99" s="136" t="str" cm="1">
        <f t="array" aca="1" ref="B99" ca="1">IFERROR(_xlfn.IFS(M99="","",K99&gt;=time_violations,0,OR(N99/COUNT(rank)&lt;=percentage_superior,AF99&lt;&gt;""),1),"")</f>
        <v/>
      </c>
      <c r="C99" s="137" t="s">
        <v>848</v>
      </c>
      <c r="D99" s="137" t="str">
        <f>IF(Entries!H98="","",Entries!H98)</f>
        <v/>
      </c>
      <c r="E99" s="21"/>
      <c r="F99" s="22"/>
      <c r="G99" s="21"/>
      <c r="H99" s="22"/>
      <c r="I99" s="21"/>
      <c r="J99" s="22"/>
      <c r="K99" s="37"/>
      <c r="L99" s="135" t="str">
        <f t="shared" si="34"/>
        <v/>
      </c>
      <c r="M99" s="133" t="str">
        <f t="shared" si="37"/>
        <v/>
      </c>
      <c r="N99" s="133" t="str">
        <f t="shared" si="32"/>
        <v/>
      </c>
      <c r="O99" s="97" t="str" cm="1">
        <f t="array" ref="O99">_xlfn.IFS(SUM($E99,$G99,$I99)=0,"",$K99&gt;=time_violations,"",SUM($E99,$G99,$I99)&gt;0,SUM($E99,$G99,$I99))</f>
        <v/>
      </c>
      <c r="P99" t="str">
        <f t="shared" si="33"/>
        <v/>
      </c>
      <c r="AF99" s="97" t="str">
        <f t="shared" ca="1" si="36"/>
        <v/>
      </c>
    </row>
    <row r="100" spans="1:32" x14ac:dyDescent="0.25">
      <c r="A100" s="563" t="s">
        <v>49</v>
      </c>
      <c r="B100" s="140" t="str" cm="1">
        <f t="array" aca="1" ref="B100" ca="1">IFERROR(_xlfn.IFS(M100="","",K100&gt;=time_violations,0,OR(N100/COUNT(rank)&lt;=percentage_superior,AF100&lt;&gt;""),1),"")</f>
        <v/>
      </c>
      <c r="C100" s="141" t="s">
        <v>856</v>
      </c>
      <c r="D100" s="141" t="str">
        <f>IF(Entries!H99="","",Entries!H99)</f>
        <v/>
      </c>
      <c r="E100" s="1"/>
      <c r="F100" s="2"/>
      <c r="G100" s="1"/>
      <c r="H100" s="2"/>
      <c r="I100" s="1"/>
      <c r="J100" s="2"/>
      <c r="K100" s="29"/>
      <c r="L100" s="65" t="str">
        <f>IF(SUM($E100,$G100,$I100)=0,"",SUM($E100,$G100,$I100))</f>
        <v/>
      </c>
      <c r="M100" s="64" t="str">
        <f>IF(SUM(F100,H100,J100)&gt;0,SUM(F100,H100,J100),"")</f>
        <v/>
      </c>
      <c r="N100" s="66" t="str">
        <f t="shared" ref="N100:N131" si="38">IFERROR(_xlfn.RANK.EQ($O100, rank,1) + COUNTIFS(rank, $O100,score, "&gt;" &amp;M100),"")</f>
        <v/>
      </c>
      <c r="O100" s="97" t="str" cm="1">
        <f t="array" ref="O100">_xlfn.IFS(SUM($E100,$G100,$I100)=0,"",$K100&gt;=time_violations,"",SUM($E100,$G100,$I100)&gt;0,SUM($E100,$G100,$I100))</f>
        <v/>
      </c>
      <c r="P100" t="str">
        <f t="shared" ref="P100:P131" si="39">IF(K100="","",K100*penalty_points-penalty_points)</f>
        <v/>
      </c>
      <c r="AF100" s="97" t="str">
        <f t="shared" ca="1" si="36"/>
        <v/>
      </c>
    </row>
    <row r="101" spans="1:32" x14ac:dyDescent="0.25">
      <c r="A101" s="638"/>
      <c r="B101" s="142" t="str" cm="1">
        <f t="array" aca="1" ref="B101" ca="1">IFERROR(_xlfn.IFS(M101="","",K101&gt;=time_violations,0,OR(N101/COUNT(rank)&lt;=percentage_superior,AF101&lt;&gt;""),1),"")</f>
        <v/>
      </c>
      <c r="C101" s="143" t="s">
        <v>865</v>
      </c>
      <c r="D101" s="143" t="str">
        <f>IF(Entries!H100="","",Entries!H100)</f>
        <v/>
      </c>
      <c r="E101" s="3"/>
      <c r="F101" s="4"/>
      <c r="G101" s="3"/>
      <c r="H101" s="4"/>
      <c r="I101" s="3"/>
      <c r="J101" s="4"/>
      <c r="K101" s="29"/>
      <c r="L101" s="65" t="str">
        <f t="shared" ref="L101:L131" si="40">IF(SUM($E101,$G101,$I101)=0,"",SUM($E101,$G101,$I101))</f>
        <v/>
      </c>
      <c r="M101" s="64" t="str">
        <f t="shared" ref="M101:M106" si="41">IF(SUM(F101,H101,J101)&gt;0,SUM(F101,H101,J101),"")</f>
        <v/>
      </c>
      <c r="N101" s="66" t="str">
        <f t="shared" si="38"/>
        <v/>
      </c>
      <c r="O101" s="97" t="str" cm="1">
        <f t="array" ref="O101">_xlfn.IFS(SUM($E101,$G101,$I101)=0,"",$K101&gt;=time_violations,"",SUM($E101,$G101,$I101)&gt;0,SUM($E101,$G101,$I101))</f>
        <v/>
      </c>
      <c r="P101" t="str">
        <f t="shared" si="39"/>
        <v/>
      </c>
      <c r="AF101" s="97" t="str">
        <f t="shared" ca="1" si="36"/>
        <v/>
      </c>
    </row>
    <row r="102" spans="1:32" x14ac:dyDescent="0.25">
      <c r="A102" s="638"/>
      <c r="B102" s="142" t="str" cm="1">
        <f t="array" aca="1" ref="B102" ca="1">IFERROR(_xlfn.IFS(M102="","",K102&gt;=time_violations,0,OR(N102/COUNT(rank)&lt;=percentage_superior,AF102&lt;&gt;""),1),"")</f>
        <v/>
      </c>
      <c r="C102" s="143" t="s">
        <v>873</v>
      </c>
      <c r="D102" s="143" t="str">
        <f>IF(Entries!H101="","",Entries!H101)</f>
        <v/>
      </c>
      <c r="E102" s="3"/>
      <c r="F102" s="4"/>
      <c r="G102" s="3"/>
      <c r="H102" s="4"/>
      <c r="I102" s="3"/>
      <c r="J102" s="4"/>
      <c r="K102" s="29"/>
      <c r="L102" s="65" t="str">
        <f t="shared" si="40"/>
        <v/>
      </c>
      <c r="M102" s="64" t="str">
        <f t="shared" si="41"/>
        <v/>
      </c>
      <c r="N102" s="66" t="str">
        <f t="shared" si="38"/>
        <v/>
      </c>
      <c r="O102" s="97" t="str" cm="1">
        <f t="array" ref="O102">_xlfn.IFS(SUM($E102,$G102,$I102)=0,"",$K102&gt;=time_violations,"",SUM($E102,$G102,$I102)&gt;0,SUM($E102,$G102,$I102))</f>
        <v/>
      </c>
      <c r="P102" t="str">
        <f t="shared" si="39"/>
        <v/>
      </c>
      <c r="AF102" s="97" t="str">
        <f t="shared" ca="1" si="36"/>
        <v/>
      </c>
    </row>
    <row r="103" spans="1:32" x14ac:dyDescent="0.25">
      <c r="A103" s="638"/>
      <c r="B103" s="142" t="str" cm="1">
        <f t="array" aca="1" ref="B103" ca="1">IFERROR(_xlfn.IFS(M103="","",K103&gt;=time_violations,0,OR(N103/COUNT(rank)&lt;=percentage_superior,AF103&lt;&gt;""),1),"")</f>
        <v/>
      </c>
      <c r="C103" s="143" t="s">
        <v>881</v>
      </c>
      <c r="D103" s="143" t="str">
        <f>IF(Entries!H102="","",Entries!H102)</f>
        <v/>
      </c>
      <c r="E103" s="3"/>
      <c r="F103" s="4"/>
      <c r="G103" s="3"/>
      <c r="H103" s="4"/>
      <c r="I103" s="3"/>
      <c r="J103" s="4"/>
      <c r="K103" s="29"/>
      <c r="L103" s="65" t="str">
        <f t="shared" si="40"/>
        <v/>
      </c>
      <c r="M103" s="64" t="str">
        <f t="shared" si="41"/>
        <v/>
      </c>
      <c r="N103" s="66" t="str">
        <f t="shared" si="38"/>
        <v/>
      </c>
      <c r="O103" s="97" t="str" cm="1">
        <f t="array" ref="O103">_xlfn.IFS(SUM($E103,$G103,$I103)=0,"",$K103&gt;=time_violations,"",SUM($E103,$G103,$I103)&gt;0,SUM($E103,$G103,$I103))</f>
        <v/>
      </c>
      <c r="P103" t="str">
        <f t="shared" si="39"/>
        <v/>
      </c>
      <c r="AF103" s="97" t="str">
        <f t="shared" ca="1" si="36"/>
        <v/>
      </c>
    </row>
    <row r="104" spans="1:32" x14ac:dyDescent="0.25">
      <c r="A104" s="639" t="s">
        <v>50</v>
      </c>
      <c r="B104" s="77" t="str" cm="1">
        <f t="array" aca="1" ref="B104" ca="1">IFERROR(_xlfn.IFS(M104="","",K104&gt;=time_violations,0,OR(N104/COUNT(rank)&lt;=percentage_superior,AF104&lt;&gt;""),1),"")</f>
        <v/>
      </c>
      <c r="C104" s="78" t="s">
        <v>889</v>
      </c>
      <c r="D104" s="78" t="str">
        <f>IF(Entries!H103="","",Entries!H103)</f>
        <v/>
      </c>
      <c r="E104" s="5"/>
      <c r="F104" s="6"/>
      <c r="G104" s="5"/>
      <c r="H104" s="6"/>
      <c r="I104" s="5"/>
      <c r="J104" s="6"/>
      <c r="K104" s="30"/>
      <c r="L104" s="82" t="str">
        <f t="shared" si="40"/>
        <v/>
      </c>
      <c r="M104" s="83" t="str">
        <f t="shared" si="41"/>
        <v/>
      </c>
      <c r="N104" s="84" t="str">
        <f t="shared" si="38"/>
        <v/>
      </c>
      <c r="O104" s="97" t="str" cm="1">
        <f t="array" ref="O104">_xlfn.IFS(SUM($E104,$G104,$I104)=0,"",$K104&gt;=time_violations,"",SUM($E104,$G104,$I104)&gt;0,SUM($E104,$G104,$I104))</f>
        <v/>
      </c>
      <c r="P104" t="str">
        <f t="shared" si="39"/>
        <v/>
      </c>
      <c r="AF104" s="97" t="str">
        <f t="shared" ca="1" si="36"/>
        <v/>
      </c>
    </row>
    <row r="105" spans="1:32" x14ac:dyDescent="0.25">
      <c r="A105" s="639"/>
      <c r="B105" s="77" t="str" cm="1">
        <f t="array" aca="1" ref="B105" ca="1">IFERROR(_xlfn.IFS(M105="","",K105&gt;=time_violations,0,OR(N105/COUNT(rank)&lt;=percentage_superior,AF105&lt;&gt;""),1),"")</f>
        <v/>
      </c>
      <c r="C105" s="78" t="s">
        <v>898</v>
      </c>
      <c r="D105" s="78" t="str">
        <f>IF(Entries!H104="","",Entries!H104)</f>
        <v/>
      </c>
      <c r="E105" s="5"/>
      <c r="F105" s="6"/>
      <c r="G105" s="5"/>
      <c r="H105" s="6"/>
      <c r="I105" s="5"/>
      <c r="J105" s="6"/>
      <c r="K105" s="30"/>
      <c r="L105" s="82" t="str">
        <f t="shared" si="40"/>
        <v/>
      </c>
      <c r="M105" s="83" t="str">
        <f t="shared" si="41"/>
        <v/>
      </c>
      <c r="N105" s="84" t="str">
        <f t="shared" si="38"/>
        <v/>
      </c>
      <c r="O105" s="97" t="str" cm="1">
        <f t="array" ref="O105">_xlfn.IFS(SUM($E105,$G105,$I105)=0,"",$K105&gt;=time_violations,"",SUM($E105,$G105,$I105)&gt;0,SUM($E105,$G105,$I105))</f>
        <v/>
      </c>
      <c r="P105" t="str">
        <f t="shared" si="39"/>
        <v/>
      </c>
      <c r="AF105" s="97" t="str">
        <f t="shared" ca="1" si="36"/>
        <v/>
      </c>
    </row>
    <row r="106" spans="1:32" x14ac:dyDescent="0.25">
      <c r="A106" s="639"/>
      <c r="B106" s="77" t="str" cm="1">
        <f t="array" aca="1" ref="B106" ca="1">IFERROR(_xlfn.IFS(M106="","",K106&gt;=time_violations,0,OR(N106/COUNT(rank)&lt;=percentage_superior,AF106&lt;&gt;""),1),"")</f>
        <v/>
      </c>
      <c r="C106" s="78" t="s">
        <v>906</v>
      </c>
      <c r="D106" s="78" t="str">
        <f>IF(Entries!H105="","",Entries!H105)</f>
        <v/>
      </c>
      <c r="E106" s="5"/>
      <c r="F106" s="6"/>
      <c r="G106" s="5"/>
      <c r="H106" s="6"/>
      <c r="I106" s="5"/>
      <c r="J106" s="6"/>
      <c r="K106" s="30"/>
      <c r="L106" s="82" t="str">
        <f t="shared" si="40"/>
        <v/>
      </c>
      <c r="M106" s="83" t="str">
        <f t="shared" si="41"/>
        <v/>
      </c>
      <c r="N106" s="84" t="str">
        <f t="shared" si="38"/>
        <v/>
      </c>
      <c r="O106" s="97" t="str" cm="1">
        <f t="array" ref="O106">_xlfn.IFS(SUM($E106,$G106,$I106)=0,"",$K106&gt;=time_violations,"",SUM($E106,$G106,$I106)&gt;0,SUM($E106,$G106,$I106))</f>
        <v/>
      </c>
      <c r="P106" t="str">
        <f t="shared" si="39"/>
        <v/>
      </c>
      <c r="AF106" s="97" t="str">
        <f t="shared" ca="1" si="36"/>
        <v/>
      </c>
    </row>
    <row r="107" spans="1:32" x14ac:dyDescent="0.25">
      <c r="A107" s="639"/>
      <c r="B107" s="77" t="str" cm="1">
        <f t="array" aca="1" ref="B107" ca="1">IFERROR(_xlfn.IFS(M107="","",K107&gt;=time_violations,0,OR(N107/COUNT(rank)&lt;=percentage_superior,AF107&lt;&gt;""),1),"")</f>
        <v/>
      </c>
      <c r="C107" s="78" t="s">
        <v>914</v>
      </c>
      <c r="D107" s="78" t="str">
        <f>IF(Entries!H106="","",Entries!H106)</f>
        <v/>
      </c>
      <c r="E107" s="5"/>
      <c r="F107" s="6"/>
      <c r="G107" s="5"/>
      <c r="H107" s="6"/>
      <c r="I107" s="5"/>
      <c r="J107" s="6"/>
      <c r="K107" s="30"/>
      <c r="L107" s="82" t="str">
        <f t="shared" si="40"/>
        <v/>
      </c>
      <c r="M107" s="83" t="str">
        <f>IF(SUM(F107,H107,J107)&gt;0,SUM(F107,H107,J107),"")</f>
        <v/>
      </c>
      <c r="N107" s="84" t="str">
        <f t="shared" si="38"/>
        <v/>
      </c>
      <c r="O107" s="97" t="str" cm="1">
        <f t="array" ref="O107">_xlfn.IFS(SUM($E107,$G107,$I107)=0,"",$K107&gt;=time_violations,"",SUM($E107,$G107,$I107)&gt;0,SUM($E107,$G107,$I107))</f>
        <v/>
      </c>
      <c r="P107" t="str">
        <f t="shared" si="39"/>
        <v/>
      </c>
      <c r="AF107" s="97" t="str">
        <f t="shared" ca="1" si="36"/>
        <v/>
      </c>
    </row>
    <row r="108" spans="1:32" x14ac:dyDescent="0.25">
      <c r="A108" s="640" t="s">
        <v>51</v>
      </c>
      <c r="B108" s="87" t="str" cm="1">
        <f t="array" aca="1" ref="B108" ca="1">IFERROR(_xlfn.IFS(M108="","",K108&gt;=time_violations,0,OR(N108/COUNT(rank)&lt;=percentage_superior,AF108&lt;&gt;""),1),"")</f>
        <v/>
      </c>
      <c r="C108" s="88" t="s">
        <v>922</v>
      </c>
      <c r="D108" s="88" t="str">
        <f>IF(Entries!H107="","",Entries!H107)</f>
        <v/>
      </c>
      <c r="E108" s="7"/>
      <c r="F108" s="8"/>
      <c r="G108" s="7"/>
      <c r="H108" s="8"/>
      <c r="I108" s="7"/>
      <c r="J108" s="8"/>
      <c r="K108" s="31"/>
      <c r="L108" s="92" t="str">
        <f t="shared" si="40"/>
        <v/>
      </c>
      <c r="M108" s="93" t="str">
        <f t="shared" ref="M108:M131" si="42">IF(SUM(F108,H108,J108)&gt;0,SUM(F108,H108,J108),"")</f>
        <v/>
      </c>
      <c r="N108" s="94" t="str">
        <f t="shared" si="38"/>
        <v/>
      </c>
      <c r="O108" s="97" t="str" cm="1">
        <f t="array" ref="O108">_xlfn.IFS(SUM($E108,$G108,$I108)=0,"",$K108&gt;=time_violations,"",SUM($E108,$G108,$I108)&gt;0,SUM($E108,$G108,$I108))</f>
        <v/>
      </c>
      <c r="P108" t="str">
        <f t="shared" si="39"/>
        <v/>
      </c>
      <c r="AF108" s="97" t="str">
        <f t="shared" ca="1" si="36"/>
        <v/>
      </c>
    </row>
    <row r="109" spans="1:32" x14ac:dyDescent="0.25">
      <c r="A109" s="640"/>
      <c r="B109" s="87" t="str" cm="1">
        <f t="array" aca="1" ref="B109" ca="1">IFERROR(_xlfn.IFS(M109="","",K109&gt;=time_violations,0,OR(N109/COUNT(rank)&lt;=percentage_superior,AF109&lt;&gt;""),1),"")</f>
        <v/>
      </c>
      <c r="C109" s="88" t="s">
        <v>931</v>
      </c>
      <c r="D109" s="88" t="str">
        <f>IF(Entries!H108="","",Entries!H108)</f>
        <v/>
      </c>
      <c r="E109" s="7"/>
      <c r="F109" s="8"/>
      <c r="G109" s="7"/>
      <c r="H109" s="8"/>
      <c r="I109" s="7"/>
      <c r="J109" s="8"/>
      <c r="K109" s="31"/>
      <c r="L109" s="92" t="str">
        <f t="shared" si="40"/>
        <v/>
      </c>
      <c r="M109" s="93" t="str">
        <f t="shared" si="42"/>
        <v/>
      </c>
      <c r="N109" s="94" t="str">
        <f t="shared" si="38"/>
        <v/>
      </c>
      <c r="O109" s="97" t="str" cm="1">
        <f t="array" ref="O109">_xlfn.IFS(SUM($E109,$G109,$I109)=0,"",$K109&gt;=time_violations,"",SUM($E109,$G109,$I109)&gt;0,SUM($E109,$G109,$I109))</f>
        <v/>
      </c>
      <c r="P109" t="str">
        <f t="shared" si="39"/>
        <v/>
      </c>
      <c r="AF109" s="97" t="str">
        <f t="shared" ca="1" si="36"/>
        <v/>
      </c>
    </row>
    <row r="110" spans="1:32" x14ac:dyDescent="0.25">
      <c r="A110" s="640"/>
      <c r="B110" s="87" t="str" cm="1">
        <f t="array" aca="1" ref="B110" ca="1">IFERROR(_xlfn.IFS(M110="","",K110&gt;=time_violations,0,OR(N110/COUNT(rank)&lt;=percentage_superior,AF110&lt;&gt;""),1),"")</f>
        <v/>
      </c>
      <c r="C110" s="88" t="s">
        <v>939</v>
      </c>
      <c r="D110" s="88" t="str">
        <f>IF(Entries!H109="","",Entries!H109)</f>
        <v/>
      </c>
      <c r="E110" s="7"/>
      <c r="F110" s="8"/>
      <c r="G110" s="7"/>
      <c r="H110" s="8"/>
      <c r="I110" s="7"/>
      <c r="J110" s="8"/>
      <c r="K110" s="31"/>
      <c r="L110" s="92" t="str">
        <f t="shared" si="40"/>
        <v/>
      </c>
      <c r="M110" s="93" t="str">
        <f t="shared" si="42"/>
        <v/>
      </c>
      <c r="N110" s="94" t="str">
        <f t="shared" si="38"/>
        <v/>
      </c>
      <c r="O110" s="97" t="str" cm="1">
        <f t="array" ref="O110">_xlfn.IFS(SUM($E110,$G110,$I110)=0,"",$K110&gt;=time_violations,"",SUM($E110,$G110,$I110)&gt;0,SUM($E110,$G110,$I110))</f>
        <v/>
      </c>
      <c r="P110" t="str">
        <f t="shared" si="39"/>
        <v/>
      </c>
      <c r="AF110" s="97" t="str">
        <f t="shared" ca="1" si="36"/>
        <v/>
      </c>
    </row>
    <row r="111" spans="1:32" x14ac:dyDescent="0.25">
      <c r="A111" s="640"/>
      <c r="B111" s="87" t="str" cm="1">
        <f t="array" aca="1" ref="B111" ca="1">IFERROR(_xlfn.IFS(M111="","",K111&gt;=time_violations,0,OR(N111/COUNT(rank)&lt;=percentage_superior,AF111&lt;&gt;""),1),"")</f>
        <v/>
      </c>
      <c r="C111" s="88" t="s">
        <v>947</v>
      </c>
      <c r="D111" s="88" t="str">
        <f>IF(Entries!H110="","",Entries!H110)</f>
        <v/>
      </c>
      <c r="E111" s="7"/>
      <c r="F111" s="8"/>
      <c r="G111" s="7"/>
      <c r="H111" s="8"/>
      <c r="I111" s="7"/>
      <c r="J111" s="8"/>
      <c r="K111" s="31"/>
      <c r="L111" s="92" t="str">
        <f t="shared" si="40"/>
        <v/>
      </c>
      <c r="M111" s="93" t="str">
        <f t="shared" si="42"/>
        <v/>
      </c>
      <c r="N111" s="93" t="str">
        <f t="shared" si="38"/>
        <v/>
      </c>
      <c r="O111" s="97" t="str" cm="1">
        <f t="array" ref="O111">_xlfn.IFS(SUM($E111,$G111,$I111)=0,"",$K111&gt;=time_violations,"",SUM($E111,$G111,$I111)&gt;0,SUM($E111,$G111,$I111))</f>
        <v/>
      </c>
      <c r="P111" t="str">
        <f t="shared" si="39"/>
        <v/>
      </c>
      <c r="AF111" s="97" t="str">
        <f t="shared" ca="1" si="36"/>
        <v/>
      </c>
    </row>
    <row r="112" spans="1:32" x14ac:dyDescent="0.25">
      <c r="A112" s="641" t="s">
        <v>52</v>
      </c>
      <c r="B112" s="98" t="str" cm="1">
        <f t="array" aca="1" ref="B112" ca="1">IFERROR(_xlfn.IFS(M112="","",K112&gt;=time_violations,0,OR(N112/COUNT(rank)&lt;=percentage_superior,AF112&lt;&gt;""),1),"")</f>
        <v/>
      </c>
      <c r="C112" s="99" t="s">
        <v>955</v>
      </c>
      <c r="D112" s="99" t="str">
        <f>IF(Entries!H111="","",Entries!H111)</f>
        <v/>
      </c>
      <c r="E112" s="9"/>
      <c r="F112" s="10"/>
      <c r="G112" s="9"/>
      <c r="H112" s="10"/>
      <c r="I112" s="9"/>
      <c r="J112" s="10"/>
      <c r="K112" s="32"/>
      <c r="L112" s="103" t="str">
        <f t="shared" si="40"/>
        <v/>
      </c>
      <c r="M112" s="104" t="str">
        <f t="shared" si="42"/>
        <v/>
      </c>
      <c r="N112" s="104" t="str">
        <f t="shared" si="38"/>
        <v/>
      </c>
      <c r="O112" s="97" t="str" cm="1">
        <f t="array" ref="O112">_xlfn.IFS(SUM($E112,$G112,$I112)=0,"",$K112&gt;=time_violations,"",SUM($E112,$G112,$I112)&gt;0,SUM($E112,$G112,$I112))</f>
        <v/>
      </c>
      <c r="P112" t="str">
        <f t="shared" si="39"/>
        <v/>
      </c>
      <c r="AF112" s="97" t="str">
        <f t="shared" ca="1" si="36"/>
        <v/>
      </c>
    </row>
    <row r="113" spans="1:32" x14ac:dyDescent="0.25">
      <c r="A113" s="641"/>
      <c r="B113" s="98" t="str" cm="1">
        <f t="array" aca="1" ref="B113" ca="1">IFERROR(_xlfn.IFS(M113="","",K113&gt;=time_violations,0,OR(N113/COUNT(rank)&lt;=percentage_superior,AF113&lt;&gt;""),1),"")</f>
        <v/>
      </c>
      <c r="C113" s="99" t="s">
        <v>964</v>
      </c>
      <c r="D113" s="99" t="str">
        <f>IF(Entries!H112="","",Entries!H112)</f>
        <v/>
      </c>
      <c r="E113" s="9"/>
      <c r="F113" s="10"/>
      <c r="G113" s="9"/>
      <c r="H113" s="10"/>
      <c r="I113" s="9"/>
      <c r="J113" s="10"/>
      <c r="K113" s="32"/>
      <c r="L113" s="103" t="str">
        <f t="shared" si="40"/>
        <v/>
      </c>
      <c r="M113" s="104" t="str">
        <f t="shared" si="42"/>
        <v/>
      </c>
      <c r="N113" s="104" t="str">
        <f t="shared" si="38"/>
        <v/>
      </c>
      <c r="O113" s="97" t="str" cm="1">
        <f t="array" ref="O113">_xlfn.IFS(SUM($E113,$G113,$I113)=0,"",$K113&gt;=time_violations,"",SUM($E113,$G113,$I113)&gt;0,SUM($E113,$G113,$I113))</f>
        <v/>
      </c>
      <c r="P113" t="str">
        <f t="shared" si="39"/>
        <v/>
      </c>
      <c r="AF113" s="97" t="str">
        <f t="shared" ca="1" si="36"/>
        <v/>
      </c>
    </row>
    <row r="114" spans="1:32" x14ac:dyDescent="0.25">
      <c r="A114" s="641"/>
      <c r="B114" s="98" t="str" cm="1">
        <f t="array" aca="1" ref="B114" ca="1">IFERROR(_xlfn.IFS(M114="","",K114&gt;=time_violations,0,OR(N114/COUNT(rank)&lt;=percentage_superior,AF114&lt;&gt;""),1),"")</f>
        <v/>
      </c>
      <c r="C114" s="99" t="s">
        <v>972</v>
      </c>
      <c r="D114" s="99" t="str">
        <f>IF(Entries!H113="","",Entries!H113)</f>
        <v/>
      </c>
      <c r="E114" s="9"/>
      <c r="F114" s="10"/>
      <c r="G114" s="9"/>
      <c r="H114" s="10"/>
      <c r="I114" s="9"/>
      <c r="J114" s="10"/>
      <c r="K114" s="32"/>
      <c r="L114" s="103" t="str">
        <f t="shared" si="40"/>
        <v/>
      </c>
      <c r="M114" s="104" t="str">
        <f t="shared" si="42"/>
        <v/>
      </c>
      <c r="N114" s="104" t="str">
        <f t="shared" si="38"/>
        <v/>
      </c>
      <c r="O114" s="97" t="str" cm="1">
        <f t="array" ref="O114">_xlfn.IFS(SUM($E114,$G114,$I114)=0,"",$K114&gt;=time_violations,"",SUM($E114,$G114,$I114)&gt;0,SUM($E114,$G114,$I114))</f>
        <v/>
      </c>
      <c r="P114" t="str">
        <f t="shared" si="39"/>
        <v/>
      </c>
      <c r="AF114" s="97" t="str">
        <f t="shared" ca="1" si="36"/>
        <v/>
      </c>
    </row>
    <row r="115" spans="1:32" x14ac:dyDescent="0.25">
      <c r="A115" s="641"/>
      <c r="B115" s="98" t="str" cm="1">
        <f t="array" aca="1" ref="B115" ca="1">IFERROR(_xlfn.IFS(M115="","",K115&gt;=time_violations,0,OR(N115/COUNT(rank)&lt;=percentage_superior,AF115&lt;&gt;""),1),"")</f>
        <v/>
      </c>
      <c r="C115" s="99" t="s">
        <v>980</v>
      </c>
      <c r="D115" s="99" t="str">
        <f>IF(Entries!H114="","",Entries!H114)</f>
        <v/>
      </c>
      <c r="E115" s="9"/>
      <c r="F115" s="10"/>
      <c r="G115" s="9"/>
      <c r="H115" s="10"/>
      <c r="I115" s="9"/>
      <c r="J115" s="10"/>
      <c r="K115" s="32"/>
      <c r="L115" s="103" t="str">
        <f t="shared" si="40"/>
        <v/>
      </c>
      <c r="M115" s="104" t="str">
        <f t="shared" si="42"/>
        <v/>
      </c>
      <c r="N115" s="104" t="str">
        <f t="shared" si="38"/>
        <v/>
      </c>
      <c r="O115" s="97" t="str" cm="1">
        <f t="array" ref="O115">_xlfn.IFS(SUM($E115,$G115,$I115)=0,"",$K115&gt;=time_violations,"",SUM($E115,$G115,$I115)&gt;0,SUM($E115,$G115,$I115))</f>
        <v/>
      </c>
      <c r="P115" t="str">
        <f t="shared" si="39"/>
        <v/>
      </c>
      <c r="AF115" s="97" t="str">
        <f t="shared" ca="1" si="36"/>
        <v/>
      </c>
    </row>
    <row r="116" spans="1:32" x14ac:dyDescent="0.25">
      <c r="A116" s="634" t="s">
        <v>53</v>
      </c>
      <c r="B116" s="105" t="str" cm="1">
        <f t="array" aca="1" ref="B116" ca="1">IFERROR(_xlfn.IFS(M116="","",K116&gt;=time_violations,0,OR(N116/COUNT(rank)&lt;=percentage_superior,AF116&lt;&gt;""),1),"")</f>
        <v/>
      </c>
      <c r="C116" s="106" t="s">
        <v>988</v>
      </c>
      <c r="D116" s="106" t="str">
        <f>IF(Entries!H115="","",Entries!H115)</f>
        <v/>
      </c>
      <c r="E116" s="11"/>
      <c r="F116" s="12"/>
      <c r="G116" s="11"/>
      <c r="H116" s="12"/>
      <c r="I116" s="11"/>
      <c r="J116" s="12"/>
      <c r="K116" s="33"/>
      <c r="L116" s="110" t="str">
        <f t="shared" si="40"/>
        <v/>
      </c>
      <c r="M116" s="111" t="str">
        <f t="shared" si="42"/>
        <v/>
      </c>
      <c r="N116" s="111" t="str">
        <f t="shared" si="38"/>
        <v/>
      </c>
      <c r="O116" s="97" t="str" cm="1">
        <f t="array" ref="O116">_xlfn.IFS(SUM($E116,$G116,$I116)=0,"",$K116&gt;=time_violations,"",SUM($E116,$G116,$I116)&gt;0,SUM($E116,$G116,$I116))</f>
        <v/>
      </c>
      <c r="P116" t="str">
        <f t="shared" si="39"/>
        <v/>
      </c>
      <c r="AF116" s="97" t="str">
        <f t="shared" ca="1" si="36"/>
        <v/>
      </c>
    </row>
    <row r="117" spans="1:32" x14ac:dyDescent="0.25">
      <c r="A117" s="634"/>
      <c r="B117" s="105" t="str" cm="1">
        <f t="array" aca="1" ref="B117" ca="1">IFERROR(_xlfn.IFS(M117="","",K117&gt;=time_violations,0,OR(N117/COUNT(rank)&lt;=percentage_superior,AF117&lt;&gt;""),1),"")</f>
        <v/>
      </c>
      <c r="C117" s="106" t="s">
        <v>997</v>
      </c>
      <c r="D117" s="106" t="str">
        <f>IF(Entries!H116="","",Entries!H116)</f>
        <v/>
      </c>
      <c r="E117" s="11"/>
      <c r="F117" s="12"/>
      <c r="G117" s="11"/>
      <c r="H117" s="12"/>
      <c r="I117" s="11"/>
      <c r="J117" s="12"/>
      <c r="K117" s="33"/>
      <c r="L117" s="110" t="str">
        <f t="shared" si="40"/>
        <v/>
      </c>
      <c r="M117" s="111" t="str">
        <f t="shared" si="42"/>
        <v/>
      </c>
      <c r="N117" s="111" t="str">
        <f t="shared" si="38"/>
        <v/>
      </c>
      <c r="O117" s="97" t="str" cm="1">
        <f t="array" ref="O117">_xlfn.IFS(SUM($E117,$G117,$I117)=0,"",$K117&gt;=time_violations,"",SUM($E117,$G117,$I117)&gt;0,SUM($E117,$G117,$I117))</f>
        <v/>
      </c>
      <c r="P117" t="str">
        <f t="shared" si="39"/>
        <v/>
      </c>
      <c r="AF117" s="97" t="str">
        <f t="shared" ca="1" si="36"/>
        <v/>
      </c>
    </row>
    <row r="118" spans="1:32" x14ac:dyDescent="0.25">
      <c r="A118" s="634"/>
      <c r="B118" s="105" t="str" cm="1">
        <f t="array" aca="1" ref="B118" ca="1">IFERROR(_xlfn.IFS(M118="","",K118&gt;=time_violations,0,OR(N118/COUNT(rank)&lt;=percentage_superior,AF118&lt;&gt;""),1),"")</f>
        <v/>
      </c>
      <c r="C118" s="106" t="s">
        <v>1005</v>
      </c>
      <c r="D118" s="106" t="str">
        <f>IF(Entries!H117="","",Entries!H117)</f>
        <v/>
      </c>
      <c r="E118" s="11"/>
      <c r="F118" s="12"/>
      <c r="G118" s="11"/>
      <c r="H118" s="12"/>
      <c r="I118" s="11"/>
      <c r="J118" s="12"/>
      <c r="K118" s="33"/>
      <c r="L118" s="110" t="str">
        <f t="shared" si="40"/>
        <v/>
      </c>
      <c r="M118" s="111" t="str">
        <f t="shared" si="42"/>
        <v/>
      </c>
      <c r="N118" s="111" t="str">
        <f t="shared" si="38"/>
        <v/>
      </c>
      <c r="O118" s="97" t="str" cm="1">
        <f t="array" ref="O118">_xlfn.IFS(SUM($E118,$G118,$I118)=0,"",$K118&gt;=time_violations,"",SUM($E118,$G118,$I118)&gt;0,SUM($E118,$G118,$I118))</f>
        <v/>
      </c>
      <c r="P118" t="str">
        <f t="shared" si="39"/>
        <v/>
      </c>
      <c r="AF118" s="97" t="str">
        <f t="shared" ca="1" si="36"/>
        <v/>
      </c>
    </row>
    <row r="119" spans="1:32" x14ac:dyDescent="0.25">
      <c r="A119" s="634"/>
      <c r="B119" s="105" t="str" cm="1">
        <f t="array" aca="1" ref="B119" ca="1">IFERROR(_xlfn.IFS(M119="","",K119&gt;=time_violations,0,OR(N119/COUNT(rank)&lt;=percentage_superior,AF119&lt;&gt;""),1),"")</f>
        <v/>
      </c>
      <c r="C119" s="106" t="s">
        <v>1013</v>
      </c>
      <c r="D119" s="106" t="str">
        <f>IF(Entries!H118="","",Entries!H118)</f>
        <v/>
      </c>
      <c r="E119" s="11"/>
      <c r="F119" s="12"/>
      <c r="G119" s="11"/>
      <c r="H119" s="12"/>
      <c r="I119" s="11"/>
      <c r="J119" s="12"/>
      <c r="K119" s="33"/>
      <c r="L119" s="110" t="str">
        <f t="shared" si="40"/>
        <v/>
      </c>
      <c r="M119" s="111" t="str">
        <f t="shared" si="42"/>
        <v/>
      </c>
      <c r="N119" s="111" t="str">
        <f t="shared" si="38"/>
        <v/>
      </c>
      <c r="O119" s="97" t="str" cm="1">
        <f t="array" ref="O119">_xlfn.IFS(SUM($E119,$G119,$I119)=0,"",$K119&gt;=time_violations,"",SUM($E119,$G119,$I119)&gt;0,SUM($E119,$G119,$I119))</f>
        <v/>
      </c>
      <c r="P119" t="str">
        <f t="shared" si="39"/>
        <v/>
      </c>
      <c r="AF119" s="97" t="str">
        <f t="shared" ca="1" si="36"/>
        <v/>
      </c>
    </row>
    <row r="120" spans="1:32" x14ac:dyDescent="0.25">
      <c r="A120" s="635" t="s">
        <v>54</v>
      </c>
      <c r="B120" s="112" t="str" cm="1">
        <f t="array" aca="1" ref="B120" ca="1">IFERROR(_xlfn.IFS(M120="","",K120&gt;=time_violations,0,OR(N120/COUNT(rank)&lt;=percentage_superior,AF120&lt;&gt;""),1),"")</f>
        <v/>
      </c>
      <c r="C120" s="113" t="s">
        <v>1021</v>
      </c>
      <c r="D120" s="113" t="str">
        <f>IF(Entries!H119="","",Entries!H119)</f>
        <v/>
      </c>
      <c r="E120" s="13"/>
      <c r="F120" s="14"/>
      <c r="G120" s="13"/>
      <c r="H120" s="14"/>
      <c r="I120" s="13"/>
      <c r="J120" s="14"/>
      <c r="K120" s="34"/>
      <c r="L120" s="117" t="str">
        <f t="shared" si="40"/>
        <v/>
      </c>
      <c r="M120" s="118" t="str">
        <f t="shared" si="42"/>
        <v/>
      </c>
      <c r="N120" s="118" t="str">
        <f t="shared" si="38"/>
        <v/>
      </c>
      <c r="O120" s="97" t="str" cm="1">
        <f t="array" ref="O120">_xlfn.IFS(SUM($E120,$G120,$I120)=0,"",$K120&gt;=time_violations,"",SUM($E120,$G120,$I120)&gt;0,SUM($E120,$G120,$I120))</f>
        <v/>
      </c>
      <c r="P120" t="str">
        <f t="shared" si="39"/>
        <v/>
      </c>
      <c r="AF120" s="97" t="str">
        <f t="shared" ca="1" si="36"/>
        <v/>
      </c>
    </row>
    <row r="121" spans="1:32" x14ac:dyDescent="0.25">
      <c r="A121" s="635"/>
      <c r="B121" s="112" t="str" cm="1">
        <f t="array" aca="1" ref="B121" ca="1">IFERROR(_xlfn.IFS(M121="","",K121&gt;=time_violations,0,OR(N121/COUNT(rank)&lt;=percentage_superior,AF121&lt;&gt;""),1),"")</f>
        <v/>
      </c>
      <c r="C121" s="113" t="s">
        <v>1030</v>
      </c>
      <c r="D121" s="113" t="str">
        <f>IF(Entries!H120="","",Entries!H120)</f>
        <v/>
      </c>
      <c r="E121" s="13"/>
      <c r="F121" s="14"/>
      <c r="G121" s="13"/>
      <c r="H121" s="14"/>
      <c r="I121" s="13"/>
      <c r="J121" s="14"/>
      <c r="K121" s="34"/>
      <c r="L121" s="117" t="str">
        <f t="shared" si="40"/>
        <v/>
      </c>
      <c r="M121" s="118" t="str">
        <f t="shared" si="42"/>
        <v/>
      </c>
      <c r="N121" s="118" t="str">
        <f t="shared" si="38"/>
        <v/>
      </c>
      <c r="O121" s="97" t="str" cm="1">
        <f t="array" ref="O121">_xlfn.IFS(SUM($E121,$G121,$I121)=0,"",$K121&gt;=time_violations,"",SUM($E121,$G121,$I121)&gt;0,SUM($E121,$G121,$I121))</f>
        <v/>
      </c>
      <c r="P121" t="str">
        <f t="shared" si="39"/>
        <v/>
      </c>
      <c r="AF121" s="97" t="str">
        <f t="shared" ca="1" si="36"/>
        <v/>
      </c>
    </row>
    <row r="122" spans="1:32" x14ac:dyDescent="0.25">
      <c r="A122" s="635"/>
      <c r="B122" s="112" t="str" cm="1">
        <f t="array" aca="1" ref="B122" ca="1">IFERROR(_xlfn.IFS(M122="","",K122&gt;=time_violations,0,OR(N122/COUNT(rank)&lt;=percentage_superior,AF122&lt;&gt;""),1),"")</f>
        <v/>
      </c>
      <c r="C122" s="113" t="s">
        <v>1038</v>
      </c>
      <c r="D122" s="113" t="str">
        <f>IF(Entries!H121="","",Entries!H121)</f>
        <v/>
      </c>
      <c r="E122" s="13"/>
      <c r="F122" s="14"/>
      <c r="G122" s="13"/>
      <c r="H122" s="14"/>
      <c r="I122" s="13"/>
      <c r="J122" s="14"/>
      <c r="K122" s="34"/>
      <c r="L122" s="117" t="str">
        <f t="shared" si="40"/>
        <v/>
      </c>
      <c r="M122" s="118" t="str">
        <f t="shared" si="42"/>
        <v/>
      </c>
      <c r="N122" s="118" t="str">
        <f t="shared" si="38"/>
        <v/>
      </c>
      <c r="O122" s="97" t="str" cm="1">
        <f t="array" ref="O122">_xlfn.IFS(SUM($E122,$G122,$I122)=0,"",$K122&gt;=time_violations,"",SUM($E122,$G122,$I122)&gt;0,SUM($E122,$G122,$I122))</f>
        <v/>
      </c>
      <c r="P122" t="str">
        <f t="shared" si="39"/>
        <v/>
      </c>
      <c r="AF122" s="97" t="str">
        <f t="shared" ca="1" si="36"/>
        <v/>
      </c>
    </row>
    <row r="123" spans="1:32" x14ac:dyDescent="0.25">
      <c r="A123" s="534"/>
      <c r="B123" s="119" t="str" cm="1">
        <f t="array" aca="1" ref="B123" ca="1">IFERROR(_xlfn.IFS(M123="","",K123&gt;=time_violations,0,OR(N123/COUNT(rank)&lt;=percentage_superior,AF123&lt;&gt;""),1),"")</f>
        <v/>
      </c>
      <c r="C123" s="120" t="s">
        <v>1046</v>
      </c>
      <c r="D123" s="148" t="str">
        <f>IF(Entries!H122="","",Entries!H122)</f>
        <v/>
      </c>
      <c r="E123" s="15"/>
      <c r="F123" s="16"/>
      <c r="G123" s="15"/>
      <c r="H123" s="16"/>
      <c r="I123" s="15"/>
      <c r="J123" s="16"/>
      <c r="K123" s="189"/>
      <c r="L123" s="117" t="str">
        <f t="shared" si="40"/>
        <v/>
      </c>
      <c r="M123" s="118" t="str">
        <f t="shared" si="42"/>
        <v/>
      </c>
      <c r="N123" s="118" t="str">
        <f t="shared" si="38"/>
        <v/>
      </c>
      <c r="O123" s="97" t="str" cm="1">
        <f t="array" ref="O123">_xlfn.IFS(SUM($E123,$G123,$I123)=0,"",$K123&gt;=time_violations,"",SUM($E123,$G123,$I123)&gt;0,SUM($E123,$G123,$I123))</f>
        <v/>
      </c>
      <c r="P123" t="str">
        <f t="shared" si="39"/>
        <v/>
      </c>
      <c r="AF123" s="97" t="str">
        <f t="shared" ca="1" si="36"/>
        <v/>
      </c>
    </row>
    <row r="124" spans="1:32" x14ac:dyDescent="0.25">
      <c r="A124" s="636" t="s">
        <v>55</v>
      </c>
      <c r="B124" s="124" t="str" cm="1">
        <f t="array" aca="1" ref="B124" ca="1">IFERROR(_xlfn.IFS(M124="","",K124&gt;=time_violations,0,OR(N124/COUNT(rank)&lt;=percentage_superior,AF124&lt;&gt;""),1),"")</f>
        <v/>
      </c>
      <c r="C124" s="188" t="s">
        <v>1054</v>
      </c>
      <c r="D124" s="191" t="str">
        <f>IF(Entries!H123="","",Entries!H123)</f>
        <v/>
      </c>
      <c r="E124" s="17"/>
      <c r="F124" s="18"/>
      <c r="G124" s="17"/>
      <c r="H124" s="18"/>
      <c r="I124" s="17"/>
      <c r="J124" s="18"/>
      <c r="K124" s="36"/>
      <c r="L124" s="129" t="str">
        <f t="shared" si="40"/>
        <v/>
      </c>
      <c r="M124" s="130" t="str">
        <f t="shared" si="42"/>
        <v/>
      </c>
      <c r="N124" s="130" t="str">
        <f t="shared" si="38"/>
        <v/>
      </c>
      <c r="O124" s="97" t="str" cm="1">
        <f t="array" ref="O124">_xlfn.IFS(SUM($E124,$G124,$I124)=0,"",$K124&gt;=time_violations,"",SUM($E124,$G124,$I124)&gt;0,SUM($E124,$G124,$I124))</f>
        <v/>
      </c>
      <c r="P124" t="str">
        <f t="shared" si="39"/>
        <v/>
      </c>
      <c r="AF124" s="97" t="str">
        <f t="shared" ca="1" si="36"/>
        <v/>
      </c>
    </row>
    <row r="125" spans="1:32" x14ac:dyDescent="0.25">
      <c r="A125" s="636"/>
      <c r="B125" s="124" t="str" cm="1">
        <f t="array" aca="1" ref="B125" ca="1">IFERROR(_xlfn.IFS(M125="","",K125&gt;=time_violations,0,OR(N125/COUNT(rank)&lt;=percentage_superior,AF125&lt;&gt;""),1),"")</f>
        <v/>
      </c>
      <c r="C125" s="188" t="s">
        <v>1063</v>
      </c>
      <c r="D125" s="125" t="str">
        <f>IF(Entries!H124="","",Entries!H124)</f>
        <v/>
      </c>
      <c r="E125" s="17"/>
      <c r="F125" s="18"/>
      <c r="G125" s="17"/>
      <c r="H125" s="18"/>
      <c r="I125" s="17"/>
      <c r="J125" s="18"/>
      <c r="K125" s="36"/>
      <c r="L125" s="129" t="str">
        <f t="shared" si="40"/>
        <v/>
      </c>
      <c r="M125" s="130" t="str">
        <f t="shared" si="42"/>
        <v/>
      </c>
      <c r="N125" s="130" t="str">
        <f t="shared" si="38"/>
        <v/>
      </c>
      <c r="O125" s="97" t="str" cm="1">
        <f t="array" ref="O125">_xlfn.IFS(SUM($E125,$G125,$I125)=0,"",$K125&gt;=time_violations,"",SUM($E125,$G125,$I125)&gt;0,SUM($E125,$G125,$I125))</f>
        <v/>
      </c>
      <c r="P125" t="str">
        <f t="shared" si="39"/>
        <v/>
      </c>
      <c r="AF125" s="97" t="str">
        <f t="shared" ca="1" si="36"/>
        <v/>
      </c>
    </row>
    <row r="126" spans="1:32" x14ac:dyDescent="0.25">
      <c r="A126" s="636"/>
      <c r="B126" s="124" t="str" cm="1">
        <f t="array" aca="1" ref="B126" ca="1">IFERROR(_xlfn.IFS(M126="","",K126&gt;=time_violations,0,OR(N126/COUNT(rank)&lt;=percentage_superior,AF126&lt;&gt;""),1),"")</f>
        <v/>
      </c>
      <c r="C126" s="188" t="s">
        <v>1071</v>
      </c>
      <c r="D126" s="125" t="str">
        <f>IF(Entries!H125="","",Entries!H125)</f>
        <v/>
      </c>
      <c r="E126" s="17"/>
      <c r="F126" s="18"/>
      <c r="G126" s="17"/>
      <c r="H126" s="18"/>
      <c r="I126" s="17"/>
      <c r="J126" s="18"/>
      <c r="K126" s="36"/>
      <c r="L126" s="129" t="str">
        <f t="shared" si="40"/>
        <v/>
      </c>
      <c r="M126" s="130" t="str">
        <f t="shared" si="42"/>
        <v/>
      </c>
      <c r="N126" s="130" t="str">
        <f t="shared" si="38"/>
        <v/>
      </c>
      <c r="O126" s="97" t="str" cm="1">
        <f t="array" ref="O126">_xlfn.IFS(SUM($E126,$G126,$I126)=0,"",$K126&gt;=time_violations,"",SUM($E126,$G126,$I126)&gt;0,SUM($E126,$G126,$I126))</f>
        <v/>
      </c>
      <c r="P126" t="str">
        <f t="shared" si="39"/>
        <v/>
      </c>
      <c r="AF126" s="97" t="str">
        <f t="shared" ca="1" si="36"/>
        <v/>
      </c>
    </row>
    <row r="127" spans="1:32" x14ac:dyDescent="0.25">
      <c r="A127" s="636"/>
      <c r="B127" s="124" t="str" cm="1">
        <f t="array" aca="1" ref="B127" ca="1">IFERROR(_xlfn.IFS(M127="","",K127&gt;=time_violations,0,OR(N127/COUNT(rank)&lt;=percentage_superior,AF127&lt;&gt;""),1),"")</f>
        <v/>
      </c>
      <c r="C127" s="188" t="s">
        <v>1079</v>
      </c>
      <c r="D127" s="125" t="str">
        <f>IF(Entries!H126="","",Entries!H126)</f>
        <v/>
      </c>
      <c r="E127" s="17"/>
      <c r="F127" s="18"/>
      <c r="G127" s="17"/>
      <c r="H127" s="18"/>
      <c r="I127" s="17"/>
      <c r="J127" s="18"/>
      <c r="K127" s="36"/>
      <c r="L127" s="129" t="str">
        <f t="shared" si="40"/>
        <v/>
      </c>
      <c r="M127" s="130" t="str">
        <f t="shared" si="42"/>
        <v/>
      </c>
      <c r="N127" s="130" t="str">
        <f t="shared" si="38"/>
        <v/>
      </c>
      <c r="O127" s="97" t="str" cm="1">
        <f t="array" ref="O127">_xlfn.IFS(SUM($E127,$G127,$I127)=0,"",$K127&gt;=time_violations,"",SUM($E127,$G127,$I127)&gt;0,SUM($E127,$G127,$I127))</f>
        <v/>
      </c>
      <c r="P127" t="str">
        <f t="shared" si="39"/>
        <v/>
      </c>
      <c r="AF127" s="97" t="str">
        <f t="shared" ca="1" si="36"/>
        <v/>
      </c>
    </row>
    <row r="128" spans="1:32" x14ac:dyDescent="0.25">
      <c r="A128" s="554" t="s">
        <v>56</v>
      </c>
      <c r="B128" s="400" t="str" cm="1">
        <f t="array" aca="1" ref="B128" ca="1">IFERROR(_xlfn.IFS(M128="","",K128&gt;=time_violations,0,OR(N128/COUNT(rank)&lt;=percentage_superior,AF128&lt;&gt;""),1),"")</f>
        <v/>
      </c>
      <c r="C128" s="131" t="s">
        <v>1087</v>
      </c>
      <c r="D128" s="131" t="str">
        <f>IF(Entries!H127="","",Entries!H127)</f>
        <v/>
      </c>
      <c r="E128" s="19"/>
      <c r="F128" s="20"/>
      <c r="G128" s="19"/>
      <c r="H128" s="20"/>
      <c r="I128" s="19"/>
      <c r="J128" s="20"/>
      <c r="K128" s="37"/>
      <c r="L128" s="135" t="str">
        <f t="shared" si="40"/>
        <v/>
      </c>
      <c r="M128" s="133" t="str">
        <f t="shared" si="42"/>
        <v/>
      </c>
      <c r="N128" s="133" t="str">
        <f t="shared" si="38"/>
        <v/>
      </c>
      <c r="O128" s="97" t="str" cm="1">
        <f t="array" ref="O128">_xlfn.IFS(SUM($E128,$G128,$I128)=0,"",$K128&gt;=time_violations,"",SUM($E128,$G128,$I128)&gt;0,SUM($E128,$G128,$I128))</f>
        <v/>
      </c>
      <c r="P128" t="str">
        <f t="shared" si="39"/>
        <v/>
      </c>
      <c r="AF128" s="97" t="str">
        <f t="shared" ca="1" si="36"/>
        <v/>
      </c>
    </row>
    <row r="129" spans="1:32" x14ac:dyDescent="0.25">
      <c r="A129" s="637"/>
      <c r="B129" s="136" t="str" cm="1">
        <f t="array" aca="1" ref="B129" ca="1">IFERROR(_xlfn.IFS(M129="","",K129&gt;=time_violations,0,OR(N129/COUNT(rank)&lt;=percentage_superior,AF129&lt;&gt;""),1),"")</f>
        <v/>
      </c>
      <c r="C129" s="137" t="s">
        <v>1096</v>
      </c>
      <c r="D129" s="137" t="str">
        <f>IF(Entries!H128="","",Entries!H128)</f>
        <v/>
      </c>
      <c r="E129" s="21"/>
      <c r="F129" s="22"/>
      <c r="G129" s="21"/>
      <c r="H129" s="22"/>
      <c r="I129" s="21"/>
      <c r="J129" s="22"/>
      <c r="K129" s="37"/>
      <c r="L129" s="135" t="str">
        <f t="shared" si="40"/>
        <v/>
      </c>
      <c r="M129" s="133" t="str">
        <f t="shared" si="42"/>
        <v/>
      </c>
      <c r="N129" s="133" t="str">
        <f t="shared" si="38"/>
        <v/>
      </c>
      <c r="O129" s="97" t="str" cm="1">
        <f t="array" ref="O129">_xlfn.IFS(SUM($E129,$G129,$I129)=0,"",$K129&gt;=time_violations,"",SUM($E129,$G129,$I129)&gt;0,SUM($E129,$G129,$I129))</f>
        <v/>
      </c>
      <c r="P129" t="str">
        <f t="shared" si="39"/>
        <v/>
      </c>
      <c r="AF129" s="97" t="str">
        <f t="shared" ca="1" si="36"/>
        <v/>
      </c>
    </row>
    <row r="130" spans="1:32" x14ac:dyDescent="0.25">
      <c r="A130" s="637"/>
      <c r="B130" s="136" t="str" cm="1">
        <f t="array" aca="1" ref="B130" ca="1">IFERROR(_xlfn.IFS(M130="","",K130&gt;=time_violations,0,OR(N130/COUNT(rank)&lt;=percentage_superior,AF130&lt;&gt;""),1),"")</f>
        <v/>
      </c>
      <c r="C130" s="137" t="s">
        <v>1104</v>
      </c>
      <c r="D130" s="137" t="str">
        <f>IF(Entries!H129="","",Entries!H129)</f>
        <v/>
      </c>
      <c r="E130" s="21"/>
      <c r="F130" s="22"/>
      <c r="G130" s="21"/>
      <c r="H130" s="22"/>
      <c r="I130" s="21"/>
      <c r="J130" s="22"/>
      <c r="K130" s="37"/>
      <c r="L130" s="135" t="str">
        <f t="shared" si="40"/>
        <v/>
      </c>
      <c r="M130" s="133" t="str">
        <f t="shared" si="42"/>
        <v/>
      </c>
      <c r="N130" s="133" t="str">
        <f t="shared" si="38"/>
        <v/>
      </c>
      <c r="O130" s="97" t="str" cm="1">
        <f t="array" ref="O130">_xlfn.IFS(SUM($E130,$G130,$I130)=0,"",$K130&gt;=time_violations,"",SUM($E130,$G130,$I130)&gt;0,SUM($E130,$G130,$I130))</f>
        <v/>
      </c>
      <c r="P130" t="str">
        <f t="shared" si="39"/>
        <v/>
      </c>
      <c r="AF130" s="97" t="str">
        <f t="shared" ca="1" si="36"/>
        <v/>
      </c>
    </row>
    <row r="131" spans="1:32" x14ac:dyDescent="0.25">
      <c r="A131" s="637"/>
      <c r="B131" s="136" t="str" cm="1">
        <f t="array" aca="1" ref="B131" ca="1">IFERROR(_xlfn.IFS(M131="","",K131&gt;=time_violations,0,OR(N131/COUNT(rank)&lt;=percentage_superior,AF131&lt;&gt;""),1),"")</f>
        <v/>
      </c>
      <c r="C131" s="137" t="s">
        <v>1112</v>
      </c>
      <c r="D131" s="137" t="str">
        <f>IF(Entries!H130="","",Entries!H130)</f>
        <v/>
      </c>
      <c r="E131" s="21"/>
      <c r="F131" s="22"/>
      <c r="G131" s="21"/>
      <c r="H131" s="22"/>
      <c r="I131" s="21"/>
      <c r="J131" s="22"/>
      <c r="K131" s="37"/>
      <c r="L131" s="135" t="str">
        <f t="shared" si="40"/>
        <v/>
      </c>
      <c r="M131" s="133" t="str">
        <f t="shared" si="42"/>
        <v/>
      </c>
      <c r="N131" s="133" t="str">
        <f t="shared" si="38"/>
        <v/>
      </c>
      <c r="O131" s="97" t="str" cm="1">
        <f t="array" ref="O131">_xlfn.IFS(SUM($E131,$G131,$I131)=0,"",$K131&gt;=time_violations,"",SUM($E131,$G131,$I131)&gt;0,SUM($E131,$G131,$I131))</f>
        <v/>
      </c>
      <c r="P131" t="str">
        <f t="shared" si="39"/>
        <v/>
      </c>
      <c r="AF131" s="97" t="str">
        <f t="shared" ca="1" si="36"/>
        <v/>
      </c>
    </row>
  </sheetData>
  <sheetProtection algorithmName="SHA-512" hashValue="J1NxNcKVNCl9uxQ7vW1ERKQ42esrOTGGA1F2l9eBvA7/YPEUOM+rlhSJj0zyj6GkHezB9S2W67Jcm5QTpNI21w==" saltValue="TY8KLnI+Y7b4L6hbDayN1g==" spinCount="100000" sheet="1" objects="1" scenarios="1"/>
  <mergeCells count="42">
    <mergeCell ref="A40:A43"/>
    <mergeCell ref="W2:X2"/>
    <mergeCell ref="Y2:Z2"/>
    <mergeCell ref="AB2:AC2"/>
    <mergeCell ref="A4:A7"/>
    <mergeCell ref="A8:A11"/>
    <mergeCell ref="A12:A15"/>
    <mergeCell ref="S14:AC18"/>
    <mergeCell ref="A16:A19"/>
    <mergeCell ref="E2:F2"/>
    <mergeCell ref="G2:H2"/>
    <mergeCell ref="I2:J2"/>
    <mergeCell ref="L2:M2"/>
    <mergeCell ref="R2:T2"/>
    <mergeCell ref="U2:V2"/>
    <mergeCell ref="A20:A23"/>
    <mergeCell ref="A24:A27"/>
    <mergeCell ref="A28:A31"/>
    <mergeCell ref="A32:A35"/>
    <mergeCell ref="A36:A39"/>
    <mergeCell ref="A88:A91"/>
    <mergeCell ref="A44:A47"/>
    <mergeCell ref="A48:A51"/>
    <mergeCell ref="A52:A55"/>
    <mergeCell ref="A56:A59"/>
    <mergeCell ref="A60:A63"/>
    <mergeCell ref="A64:A67"/>
    <mergeCell ref="A68:A71"/>
    <mergeCell ref="A72:A75"/>
    <mergeCell ref="A76:A79"/>
    <mergeCell ref="A80:A83"/>
    <mergeCell ref="A84:A87"/>
    <mergeCell ref="A116:A119"/>
    <mergeCell ref="A120:A123"/>
    <mergeCell ref="A124:A127"/>
    <mergeCell ref="A128:A131"/>
    <mergeCell ref="A92:A95"/>
    <mergeCell ref="A96:A99"/>
    <mergeCell ref="A100:A103"/>
    <mergeCell ref="A104:A107"/>
    <mergeCell ref="A108:A111"/>
    <mergeCell ref="A112:A115"/>
  </mergeCells>
  <dataValidations count="5">
    <dataValidation type="whole" allowBlank="1" showInputMessage="1" showErrorMessage="1" sqref="V4:V11 X4:X11 F4:F131 J4:J131 H4:H131 Z4:Z11" xr:uid="{2A815B0F-05C3-48A2-804E-F23B88CFB15C}">
      <formula1>0</formula1>
      <formula2>total_score_ie</formula2>
    </dataValidation>
    <dataValidation type="whole" allowBlank="1" showInputMessage="1" showErrorMessage="1" sqref="Y4:Y11 W4:W11 U4:U11" xr:uid="{141D5DD2-24DC-4F65-8EAB-EEE3554BD7E4}">
      <formula1>1</formula1>
      <formula2>total_rank_finals</formula2>
    </dataValidation>
    <dataValidation type="list" allowBlank="1" showInputMessage="1" showErrorMessage="1" sqref="K4:K131" xr:uid="{11A469D6-0DCA-4BC5-BAF4-C7AD7E1CAE55}">
      <formula1>"1,2,3"</formula1>
    </dataValidation>
    <dataValidation type="whole" allowBlank="1" showInputMessage="1" showErrorMessage="1" sqref="I4:I131 G4:G131 E4:E131" xr:uid="{806E3EF8-C197-49A6-9852-D83E7B56FA1B}">
      <formula1>1</formula1>
      <formula2>total_rank_ie</formula2>
    </dataValidation>
    <dataValidation type="whole" operator="equal" allowBlank="1" showInputMessage="1" showErrorMessage="1" sqref="AA4:AA11" xr:uid="{E5E00563-B046-5246-BA8F-688C84A40585}">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EB3D31DE-7E36-7C49-9B2E-098C11DF3BE5}">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15153-80B3-464B-9B84-D457E52E1D86}">
  <sheetPr>
    <tabColor theme="7"/>
  </sheetPr>
  <dimension ref="A2:AF131"/>
  <sheetViews>
    <sheetView showGridLines="0" showRowColHeaders="0" topLeftCell="A2" zoomScale="140" zoomScaleNormal="140" workbookViewId="0">
      <pane ySplit="2" topLeftCell="A5" activePane="bottomLeft" state="frozen"/>
      <selection activeCell="A2" sqref="A2"/>
      <selection pane="bottomLeft" activeCell="G16" sqref="G16"/>
    </sheetView>
  </sheetViews>
  <sheetFormatPr defaultColWidth="0" defaultRowHeight="15.75" zeroHeight="1" x14ac:dyDescent="0.25"/>
  <cols>
    <col min="1" max="1" width="6.125" bestFit="1" customWidth="1"/>
    <col min="2" max="2" width="2.875" customWidth="1"/>
    <col min="3" max="3" width="7.625" bestFit="1" customWidth="1"/>
    <col min="4" max="4" width="35.625" customWidth="1"/>
    <col min="5" max="5" width="5.125" bestFit="1" customWidth="1"/>
    <col min="6" max="6" width="5.375" bestFit="1" customWidth="1"/>
    <col min="7" max="7" width="5.125" bestFit="1" customWidth="1"/>
    <col min="8" max="8" width="5.375" bestFit="1" customWidth="1"/>
    <col min="9" max="9" width="5.125" bestFit="1" customWidth="1"/>
    <col min="10" max="10" width="5.375" bestFit="1" customWidth="1"/>
    <col min="11" max="11" width="9.125" customWidth="1"/>
    <col min="12" max="12" width="5.125" bestFit="1" customWidth="1"/>
    <col min="13" max="13" width="5.375" bestFit="1" customWidth="1"/>
    <col min="14" max="14" width="5.125" bestFit="1" customWidth="1"/>
    <col min="15" max="16" width="5.125" hidden="1" customWidth="1"/>
    <col min="17" max="17" width="5.125" customWidth="1"/>
    <col min="18" max="18" width="7.625" bestFit="1" customWidth="1"/>
    <col min="19" max="19" width="5.125" bestFit="1" customWidth="1"/>
    <col min="20" max="20" width="5.375" bestFit="1" customWidth="1"/>
    <col min="21" max="21" width="5.125" bestFit="1" customWidth="1"/>
    <col min="22" max="22" width="5.375" bestFit="1" customWidth="1"/>
    <col min="23" max="23" width="5.125" bestFit="1" customWidth="1"/>
    <col min="24" max="24" width="5.375" bestFit="1" customWidth="1"/>
    <col min="25" max="25" width="5.125" bestFit="1" customWidth="1"/>
    <col min="26" max="26" width="5.375" bestFit="1" customWidth="1"/>
    <col min="27" max="27" width="9.375" bestFit="1" customWidth="1"/>
    <col min="28" max="28" width="5.125" bestFit="1" customWidth="1"/>
    <col min="29" max="29" width="5.375" bestFit="1" customWidth="1"/>
    <col min="30" max="30" width="5.125" bestFit="1" customWidth="1"/>
    <col min="31" max="31" width="5.125" hidden="1" customWidth="1"/>
    <col min="32" max="32" width="5.125" customWidth="1"/>
    <col min="33" max="16384" width="8.625" hidden="1"/>
  </cols>
  <sheetData>
    <row r="2" spans="1:32" x14ac:dyDescent="0.25">
      <c r="A2" s="46"/>
      <c r="B2" s="47"/>
      <c r="C2" s="46"/>
      <c r="D2" s="48"/>
      <c r="E2" s="629" t="s">
        <v>1136</v>
      </c>
      <c r="F2" s="628"/>
      <c r="G2" s="627" t="s">
        <v>1137</v>
      </c>
      <c r="H2" s="628"/>
      <c r="I2" s="627" t="s">
        <v>1138</v>
      </c>
      <c r="J2" s="628"/>
      <c r="K2" s="49" t="s">
        <v>1139</v>
      </c>
      <c r="L2" s="627" t="s">
        <v>1130</v>
      </c>
      <c r="M2" s="628"/>
      <c r="N2" s="50"/>
      <c r="R2" s="627" t="s">
        <v>1140</v>
      </c>
      <c r="S2" s="629"/>
      <c r="T2" s="628"/>
      <c r="U2" s="629" t="s">
        <v>1141</v>
      </c>
      <c r="V2" s="628"/>
      <c r="W2" s="627" t="s">
        <v>1142</v>
      </c>
      <c r="X2" s="628"/>
      <c r="Y2" s="627" t="s">
        <v>1143</v>
      </c>
      <c r="Z2" s="628"/>
      <c r="AA2" s="305" t="s">
        <v>1139</v>
      </c>
      <c r="AB2" s="627" t="s">
        <v>1130</v>
      </c>
      <c r="AC2" s="628"/>
      <c r="AD2" s="50"/>
    </row>
    <row r="3" spans="1:32" ht="16.350000000000001" customHeight="1" thickBot="1" x14ac:dyDescent="0.3">
      <c r="A3" s="51"/>
      <c r="B3" s="52"/>
      <c r="C3" s="187" t="s">
        <v>62</v>
      </c>
      <c r="D3" s="53" t="s">
        <v>22</v>
      </c>
      <c r="E3" s="60" t="s">
        <v>1131</v>
      </c>
      <c r="F3" s="55" t="s">
        <v>1144</v>
      </c>
      <c r="G3" s="54" t="s">
        <v>1131</v>
      </c>
      <c r="H3" s="55" t="s">
        <v>1144</v>
      </c>
      <c r="I3" s="54" t="s">
        <v>1131</v>
      </c>
      <c r="J3" s="55" t="s">
        <v>1144</v>
      </c>
      <c r="K3" s="56" t="s">
        <v>1145</v>
      </c>
      <c r="L3" s="54" t="s">
        <v>1131</v>
      </c>
      <c r="M3" s="55" t="s">
        <v>1144</v>
      </c>
      <c r="N3" s="57" t="s">
        <v>1135</v>
      </c>
      <c r="O3" s="58"/>
      <c r="P3" s="58"/>
      <c r="Q3" s="58"/>
      <c r="R3" s="59" t="s">
        <v>62</v>
      </c>
      <c r="S3" s="60" t="s">
        <v>1131</v>
      </c>
      <c r="T3" s="55" t="s">
        <v>1144</v>
      </c>
      <c r="U3" s="60" t="s">
        <v>1131</v>
      </c>
      <c r="V3" s="55" t="s">
        <v>1144</v>
      </c>
      <c r="W3" s="54" t="s">
        <v>1131</v>
      </c>
      <c r="X3" s="55" t="s">
        <v>1144</v>
      </c>
      <c r="Y3" s="54" t="s">
        <v>1131</v>
      </c>
      <c r="Z3" s="55" t="s">
        <v>1144</v>
      </c>
      <c r="AA3" s="306" t="s">
        <v>1145</v>
      </c>
      <c r="AB3" s="54" t="s">
        <v>1131</v>
      </c>
      <c r="AC3" s="55" t="s">
        <v>1144</v>
      </c>
      <c r="AD3" s="57" t="s">
        <v>1135</v>
      </c>
      <c r="AE3" s="58"/>
    </row>
    <row r="4" spans="1:32" x14ac:dyDescent="0.25">
      <c r="A4" s="489" t="s">
        <v>25</v>
      </c>
      <c r="B4" s="61" t="str" cm="1">
        <f t="array" aca="1" ref="B4" ca="1">IFERROR(_xlfn.IFS(M4="","",K4&gt;=time_violations,0,OR(N4/COUNT(rank)&lt;=percentage_superior,AF4&lt;&gt;""),1),"")</f>
        <v/>
      </c>
      <c r="C4" s="62" t="s">
        <v>65</v>
      </c>
      <c r="D4" s="62" t="str">
        <f>IF(Entries!M3="","",Entries!M3)</f>
        <v/>
      </c>
      <c r="E4" s="1"/>
      <c r="F4" s="2"/>
      <c r="G4" s="1"/>
      <c r="H4" s="2"/>
      <c r="I4" s="1"/>
      <c r="J4" s="2"/>
      <c r="K4" s="42"/>
      <c r="L4" s="65" t="str">
        <f>IF(SUM($E4,$G4,$I4)=0,"",SUM($E4,$G4,$I4))</f>
        <v/>
      </c>
      <c r="M4" s="64" t="str">
        <f>IF(SUM(F4,H4,J4)&gt;0,SUM(F4,H4,J4),"")</f>
        <v/>
      </c>
      <c r="N4" s="66" t="str">
        <f t="shared" ref="N4:N35" si="0">IFERROR(_xlfn.RANK.EQ($O4, rank,1) + COUNTIFS(rank, $O4,score, "&gt;" &amp;M4),"")</f>
        <v/>
      </c>
      <c r="O4" s="97" t="str" cm="1">
        <f t="array" ref="O4">_xlfn.IFS(SUM($E4,$G4,$I4)=0,"",$K4&gt;=time_violations,"",SUM($E4,$G4,$I4)&gt;0,SUM($E4,$G4,$I4))</f>
        <v/>
      </c>
      <c r="P4" t="str">
        <f t="shared" ref="P4:P35" si="1">IF(K4="","",K4*penalty_points-penalty_points)</f>
        <v/>
      </c>
      <c r="Q4" s="67" t="str">
        <f>IFERROR(SMALL(place,ROWS(R$4:R4)),"empty")</f>
        <v>empty</v>
      </c>
      <c r="R4" s="68" t="str" cm="1">
        <f t="array" aca="1" ref="R4:R12" ca="1">IFERROR(_xlfn.XLOOKUP(Q4:Q12&amp;"-"&amp;COUNTIF(OFFSET(Q4,0,0,_xlfn.SEQUENCE(ROWS(Q4:Q12))),Q4:Q12),place&amp;"-"&amp;COUNTIF(OFFSET(N4,0,0,_xlfn.SEQUENCE(ROWS(place))),place),number),"")</f>
        <v/>
      </c>
      <c r="S4" s="69" t="str">
        <f t="shared" ref="S4" ca="1" si="2">IFERROR(VLOOKUP($R4,data,10,FALSE),"")</f>
        <v/>
      </c>
      <c r="T4" s="70" t="str">
        <f t="shared" ref="T4" ca="1" si="3">IFERROR(VLOOKUP($R4,data,11,FALSE),"")</f>
        <v/>
      </c>
      <c r="U4" s="23"/>
      <c r="V4" s="24"/>
      <c r="W4" s="25"/>
      <c r="X4" s="24"/>
      <c r="Y4" s="25"/>
      <c r="Z4" s="24"/>
      <c r="AA4" s="307"/>
      <c r="AB4" s="68" t="str">
        <f>IF(SUM($U4,$W4,$Y4)=0,"",SUM($U4,$W4,$Y4))</f>
        <v/>
      </c>
      <c r="AC4" s="70" t="str">
        <f>IF(SUM(V4,X4,Z4)&gt;0,SUM(V4,X4,Z4),"")</f>
        <v/>
      </c>
      <c r="AD4" s="70" t="str">
        <f ca="1">IFERROR(_xlfn.RANK.EQ($AE4,$AE$4:$AE$11,1)+COUNTIFS($AE$4:$AE$11,$AE4,$AC$4:$AC$11,"&gt;"&amp;$AC4)+COUNTIFS($AE$4:$AE$11,$AE4,$AC$4:$AC$11,$AC4,$T$4:$T$11,"&gt;"&amp;$T4)+COUNTIFS($AE$4:$AE$11,$AE4,$AC$4:$AC$11,$AC4,$T$4:$T$11,$T4,$S$4:$S$11,"&lt;"&amp;$S4),"")</f>
        <v/>
      </c>
      <c r="AE4" t="str" cm="1">
        <f t="array" ref="AE4">IFERROR(_xlfn.IFS(SUM($U4,$W4,$Y4)=0,"",$AA4=1,"",SUM($U4,$W4,$Y4)&lt;&gt;0,SUM($U4,$W4,$Y4)),"")</f>
        <v/>
      </c>
      <c r="AF4" s="97" t="str">
        <f ca="1">IFERROR(VLOOKUP(C4,$R$4:$AD$11,11,FALSE),"")</f>
        <v/>
      </c>
    </row>
    <row r="5" spans="1:32" x14ac:dyDescent="0.25">
      <c r="A5" s="490"/>
      <c r="B5" s="71" t="str" cm="1">
        <f t="array" aca="1" ref="B5" ca="1">IFERROR(_xlfn.IFS(M5="","",K5&gt;=time_violations,0,OR(N5/COUNT(rank)&lt;=percentage_superior,AF5&lt;&gt;""),1),"")</f>
        <v/>
      </c>
      <c r="C5" s="72" t="s">
        <v>74</v>
      </c>
      <c r="D5" s="72" t="str">
        <f>IF(Entries!M4="","",Entries!M4)</f>
        <v/>
      </c>
      <c r="E5" s="3"/>
      <c r="F5" s="4"/>
      <c r="G5" s="3"/>
      <c r="H5" s="4"/>
      <c r="I5" s="3"/>
      <c r="J5" s="4"/>
      <c r="K5" s="29"/>
      <c r="L5" s="65" t="str">
        <f t="shared" ref="L5:L35" si="4">IF(SUM($E5,$G5,$I5)=0,"",SUM($E5,$G5,$I5))</f>
        <v/>
      </c>
      <c r="M5" s="64" t="str">
        <f t="shared" ref="M5:M10" si="5">IF(SUM(F5,H5,J5)&gt;0,SUM(F5,H5,J5),"")</f>
        <v/>
      </c>
      <c r="N5" s="66" t="str">
        <f t="shared" si="0"/>
        <v/>
      </c>
      <c r="O5" s="97" t="str" cm="1">
        <f t="array" ref="O5">_xlfn.IFS(SUM($E5,$G5,$I5)=0,"",$K5&gt;=time_violations,"",SUM($E5,$G5,$I5)&gt;0,SUM($E5,$G5,$I5))</f>
        <v/>
      </c>
      <c r="P5" t="str">
        <f t="shared" si="1"/>
        <v/>
      </c>
      <c r="Q5" s="67" t="str">
        <f>IFERROR(SMALL(place,ROWS(R$4:R5)),"empty")</f>
        <v>empty</v>
      </c>
      <c r="R5" s="75" t="str">
        <f ca="1"/>
        <v/>
      </c>
      <c r="S5" s="76" t="str">
        <f t="shared" ref="S5" ca="1" si="6">IFERROR(VLOOKUP($R5,data,10,FALSE),"")</f>
        <v/>
      </c>
      <c r="T5" s="70" t="str">
        <f t="shared" ref="T5" ca="1" si="7">IFERROR(VLOOKUP($R5,data,11,FALSE),"")</f>
        <v/>
      </c>
      <c r="U5" s="26"/>
      <c r="V5" s="27"/>
      <c r="W5" s="28"/>
      <c r="X5" s="27"/>
      <c r="Y5" s="28"/>
      <c r="Z5" s="27"/>
      <c r="AA5" s="308"/>
      <c r="AB5" s="68" t="str">
        <f t="shared" ref="AB5:AB11" si="8">IF(SUM($U5,$W5,$Y5)=0,"",SUM($U5,$W5,$Y5))</f>
        <v/>
      </c>
      <c r="AC5" s="70" t="str">
        <f t="shared" ref="AC5:AC11" si="9">IF(SUM(V5,X5,Z5)&gt;0,SUM(V5,X5,Z5),"")</f>
        <v/>
      </c>
      <c r="AD5" s="70" t="str">
        <f t="shared" ref="AD5:AD11" ca="1" si="10">IFERROR(_xlfn.RANK.EQ($AE5,$AE$4:$AE$11,1)+COUNTIFS($AE$4:$AE$11,$AE5,$AC$4:$AC$11,"&gt;"&amp;$AC5)+COUNTIFS($AE$4:$AE$11,$AE5,$AC$4:$AC$11,$AC5,$T$4:$T$11,"&gt;"&amp;$T5)+COUNTIFS($AE$4:$AE$11,$AE5,$AC$4:$AC$11,$AC5,$T$4:$T$11,$T5,$S$4:$S$11,"&lt;"&amp;$S5),"")</f>
        <v/>
      </c>
      <c r="AE5" t="str" cm="1">
        <f t="array" ref="AE5">IFERROR(_xlfn.IFS(SUM($U5,$W5,$Y5)=0,"",$AA5=1,"",SUM($U5,$W5,$Y5)&lt;&gt;0,SUM($U5,$W5,$Y5)),"")</f>
        <v/>
      </c>
      <c r="AF5" s="97" t="str">
        <f t="shared" ref="AF5:AF68" ca="1" si="11">IFERROR(VLOOKUP(C5,$R$4:$AD$11,11,FALSE),"")</f>
        <v/>
      </c>
    </row>
    <row r="6" spans="1:32" x14ac:dyDescent="0.25">
      <c r="A6" s="490"/>
      <c r="B6" s="71" t="str" cm="1">
        <f t="array" aca="1" ref="B6" ca="1">IFERROR(_xlfn.IFS(M6="","",K6&gt;=time_violations,0,OR(N6/COUNT(rank)&lt;=percentage_superior,AF6&lt;&gt;""),1),"")</f>
        <v/>
      </c>
      <c r="C6" s="72" t="s">
        <v>82</v>
      </c>
      <c r="D6" s="72" t="str">
        <f>IF(Entries!M5="","",Entries!M5)</f>
        <v/>
      </c>
      <c r="E6" s="3"/>
      <c r="F6" s="4"/>
      <c r="G6" s="3"/>
      <c r="H6" s="4"/>
      <c r="I6" s="3"/>
      <c r="J6" s="4"/>
      <c r="K6" s="29"/>
      <c r="L6" s="65" t="str">
        <f t="shared" si="4"/>
        <v/>
      </c>
      <c r="M6" s="64" t="str">
        <f t="shared" si="5"/>
        <v/>
      </c>
      <c r="N6" s="66" t="str">
        <f t="shared" si="0"/>
        <v/>
      </c>
      <c r="O6" s="97" t="str" cm="1">
        <f t="array" ref="O6">_xlfn.IFS(SUM($E6,$G6,$I6)=0,"",$K6&gt;=time_violations,"",SUM($E6,$G6,$I6)&gt;0,SUM($E6,$G6,$I6))</f>
        <v/>
      </c>
      <c r="P6" t="str">
        <f t="shared" si="1"/>
        <v/>
      </c>
      <c r="Q6" s="67" t="str">
        <f>IFERROR(SMALL(place,ROWS(R$4:R6)),"empty")</f>
        <v>empty</v>
      </c>
      <c r="R6" s="75" t="str">
        <f ca="1"/>
        <v/>
      </c>
      <c r="S6" s="76" t="str">
        <f t="shared" ref="S6" ca="1" si="12">IFERROR(VLOOKUP($R6,data,10,FALSE),"")</f>
        <v/>
      </c>
      <c r="T6" s="70" t="str">
        <f t="shared" ref="T6" ca="1" si="13">IFERROR(VLOOKUP($R6,data,11,FALSE),"")</f>
        <v/>
      </c>
      <c r="U6" s="26"/>
      <c r="V6" s="27"/>
      <c r="W6" s="28"/>
      <c r="X6" s="27"/>
      <c r="Y6" s="28"/>
      <c r="Z6" s="27"/>
      <c r="AA6" s="308"/>
      <c r="AB6" s="68" t="str">
        <f t="shared" si="8"/>
        <v/>
      </c>
      <c r="AC6" s="70" t="str">
        <f t="shared" si="9"/>
        <v/>
      </c>
      <c r="AD6" s="70" t="str">
        <f t="shared" ca="1" si="10"/>
        <v/>
      </c>
      <c r="AE6" t="str" cm="1">
        <f t="array" ref="AE6">IFERROR(_xlfn.IFS(SUM($U6,$W6,$Y6)=0,"",$AA6=1,"",SUM($U6,$W6,$Y6)&lt;&gt;0,SUM($U6,$W6,$Y6)),"")</f>
        <v/>
      </c>
      <c r="AF6" s="97" t="str">
        <f t="shared" ca="1" si="11"/>
        <v/>
      </c>
    </row>
    <row r="7" spans="1:32" x14ac:dyDescent="0.25">
      <c r="A7" s="491"/>
      <c r="B7" s="71" t="str" cm="1">
        <f t="array" aca="1" ref="B7" ca="1">IFERROR(_xlfn.IFS(M7="","",K7&gt;=time_violations,0,OR(N7/COUNT(rank)&lt;=percentage_superior,AF7&lt;&gt;""),1),"")</f>
        <v/>
      </c>
      <c r="C7" s="72" t="s">
        <v>90</v>
      </c>
      <c r="D7" s="72" t="str">
        <f>IF(Entries!M6="","",Entries!M6)</f>
        <v/>
      </c>
      <c r="E7" s="3"/>
      <c r="F7" s="4"/>
      <c r="G7" s="3"/>
      <c r="H7" s="4"/>
      <c r="I7" s="3"/>
      <c r="J7" s="4"/>
      <c r="K7" s="29"/>
      <c r="L7" s="65" t="str">
        <f t="shared" si="4"/>
        <v/>
      </c>
      <c r="M7" s="64" t="str">
        <f t="shared" si="5"/>
        <v/>
      </c>
      <c r="N7" s="66" t="str">
        <f t="shared" si="0"/>
        <v/>
      </c>
      <c r="O7" s="97" t="str" cm="1">
        <f t="array" ref="O7">_xlfn.IFS(SUM($E7,$G7,$I7)=0,"",$K7&gt;=time_violations,"",SUM($E7,$G7,$I7)&gt;0,SUM($E7,$G7,$I7))</f>
        <v/>
      </c>
      <c r="P7" t="str">
        <f t="shared" si="1"/>
        <v/>
      </c>
      <c r="Q7" s="67" t="str">
        <f>IFERROR(SMALL(place,ROWS(R$4:R7)),"empty")</f>
        <v>empty</v>
      </c>
      <c r="R7" s="75" t="str">
        <f ca="1"/>
        <v/>
      </c>
      <c r="S7" s="76" t="str">
        <f t="shared" ref="S7" ca="1" si="14">IFERROR(VLOOKUP($R7,data,10,FALSE),"")</f>
        <v/>
      </c>
      <c r="T7" s="70" t="str">
        <f t="shared" ref="T7" ca="1" si="15">IFERROR(VLOOKUP($R7,data,11,FALSE),"")</f>
        <v/>
      </c>
      <c r="U7" s="26"/>
      <c r="V7" s="27"/>
      <c r="W7" s="28"/>
      <c r="X7" s="27"/>
      <c r="Y7" s="28"/>
      <c r="Z7" s="27"/>
      <c r="AA7" s="308"/>
      <c r="AB7" s="68" t="str">
        <f t="shared" si="8"/>
        <v/>
      </c>
      <c r="AC7" s="70" t="str">
        <f t="shared" si="9"/>
        <v/>
      </c>
      <c r="AD7" s="70" t="str">
        <f t="shared" ca="1" si="10"/>
        <v/>
      </c>
      <c r="AE7" t="str" cm="1">
        <f t="array" ref="AE7">IFERROR(_xlfn.IFS(SUM($U7,$W7,$Y7)=0,"",$AA7=1,"",SUM($U7,$W7,$Y7)&lt;&gt;0,SUM($U7,$W7,$Y7)),"")</f>
        <v/>
      </c>
      <c r="AF7" s="97" t="str">
        <f t="shared" ca="1" si="11"/>
        <v/>
      </c>
    </row>
    <row r="8" spans="1:32" x14ac:dyDescent="0.25">
      <c r="A8" s="639" t="s">
        <v>26</v>
      </c>
      <c r="B8" s="77" t="str" cm="1">
        <f t="array" aca="1" ref="B8" ca="1">IFERROR(_xlfn.IFS(M8="","",K8&gt;=time_violations,0,OR(N8/COUNT(rank)&lt;=percentage_superior,AF8&lt;&gt;""),1),"")</f>
        <v/>
      </c>
      <c r="C8" s="78" t="s">
        <v>98</v>
      </c>
      <c r="D8" s="78" t="str">
        <f>IF(Entries!M7="","",Entries!M7)</f>
        <v/>
      </c>
      <c r="E8" s="5"/>
      <c r="F8" s="6"/>
      <c r="G8" s="5"/>
      <c r="H8" s="6"/>
      <c r="I8" s="5"/>
      <c r="J8" s="6"/>
      <c r="K8" s="30"/>
      <c r="L8" s="82" t="str">
        <f t="shared" si="4"/>
        <v/>
      </c>
      <c r="M8" s="83" t="str">
        <f t="shared" si="5"/>
        <v/>
      </c>
      <c r="N8" s="84" t="str">
        <f t="shared" si="0"/>
        <v/>
      </c>
      <c r="O8" s="97" t="str" cm="1">
        <f t="array" ref="O8">_xlfn.IFS(SUM($E8,$G8,$I8)=0,"",$K8&gt;=time_violations,"",SUM($E8,$G8,$I8)&gt;0,SUM($E8,$G8,$I8))</f>
        <v/>
      </c>
      <c r="P8" t="str">
        <f t="shared" si="1"/>
        <v/>
      </c>
      <c r="Q8" s="67" t="str">
        <f>IFERROR(SMALL(place,ROWS(R$4:R8)),"empty")</f>
        <v>empty</v>
      </c>
      <c r="R8" s="75" t="str">
        <f ca="1"/>
        <v/>
      </c>
      <c r="S8" s="76" t="str">
        <f t="shared" ref="S8" ca="1" si="16">IFERROR(VLOOKUP($R8,data,10,FALSE),"")</f>
        <v/>
      </c>
      <c r="T8" s="70" t="str">
        <f t="shared" ref="T8" ca="1" si="17">IFERROR(VLOOKUP($R8,data,11,FALSE),"")</f>
        <v/>
      </c>
      <c r="U8" s="26"/>
      <c r="V8" s="27"/>
      <c r="W8" s="28"/>
      <c r="X8" s="27"/>
      <c r="Y8" s="28"/>
      <c r="Z8" s="27"/>
      <c r="AA8" s="308"/>
      <c r="AB8" s="68" t="str">
        <f t="shared" si="8"/>
        <v/>
      </c>
      <c r="AC8" s="70" t="str">
        <f t="shared" si="9"/>
        <v/>
      </c>
      <c r="AD8" s="70" t="str">
        <f t="shared" ca="1" si="10"/>
        <v/>
      </c>
      <c r="AE8" t="str" cm="1">
        <f t="array" ref="AE8">IFERROR(_xlfn.IFS(SUM($U8,$W8,$Y8)=0,"",$AA8=1,"",SUM($U8,$W8,$Y8)&lt;&gt;0,SUM($U8,$W8,$Y8)),"")</f>
        <v/>
      </c>
      <c r="AF8" s="97" t="str">
        <f t="shared" ca="1" si="11"/>
        <v/>
      </c>
    </row>
    <row r="9" spans="1:32" x14ac:dyDescent="0.25">
      <c r="A9" s="639"/>
      <c r="B9" s="77" t="str" cm="1">
        <f t="array" aca="1" ref="B9" ca="1">IFERROR(_xlfn.IFS(M9="","",K9&gt;=time_violations,0,OR(N9/COUNT(rank)&lt;=percentage_superior,AF9&lt;&gt;""),1),"")</f>
        <v/>
      </c>
      <c r="C9" s="78" t="s">
        <v>107</v>
      </c>
      <c r="D9" s="78" t="str">
        <f>IF(Entries!M8="","",Entries!M8)</f>
        <v/>
      </c>
      <c r="E9" s="5"/>
      <c r="F9" s="6"/>
      <c r="G9" s="5"/>
      <c r="H9" s="6"/>
      <c r="I9" s="5"/>
      <c r="J9" s="6"/>
      <c r="K9" s="30"/>
      <c r="L9" s="82" t="str">
        <f t="shared" si="4"/>
        <v/>
      </c>
      <c r="M9" s="83" t="str">
        <f t="shared" si="5"/>
        <v/>
      </c>
      <c r="N9" s="84" t="str">
        <f t="shared" si="0"/>
        <v/>
      </c>
      <c r="O9" s="97" t="str" cm="1">
        <f t="array" ref="O9">_xlfn.IFS(SUM($E9,$G9,$I9)=0,"",$K9&gt;=time_violations,"",SUM($E9,$G9,$I9)&gt;0,SUM($E9,$G9,$I9))</f>
        <v/>
      </c>
      <c r="P9" t="str">
        <f t="shared" si="1"/>
        <v/>
      </c>
      <c r="Q9" s="67" t="str">
        <f>IFERROR(SMALL(place,ROWS(R$4:R9)),"empty")</f>
        <v>empty</v>
      </c>
      <c r="R9" s="75" t="str">
        <f ca="1"/>
        <v/>
      </c>
      <c r="S9" s="76" t="str">
        <f t="shared" ref="S9" ca="1" si="18">IFERROR(VLOOKUP($R9,data,10,FALSE),"")</f>
        <v/>
      </c>
      <c r="T9" s="70" t="str">
        <f t="shared" ref="T9" ca="1" si="19">IFERROR(VLOOKUP($R9,data,11,FALSE),"")</f>
        <v/>
      </c>
      <c r="U9" s="26"/>
      <c r="V9" s="27"/>
      <c r="W9" s="28"/>
      <c r="X9" s="27"/>
      <c r="Y9" s="28"/>
      <c r="Z9" s="27"/>
      <c r="AA9" s="308"/>
      <c r="AB9" s="68" t="str">
        <f t="shared" si="8"/>
        <v/>
      </c>
      <c r="AC9" s="70" t="str">
        <f t="shared" si="9"/>
        <v/>
      </c>
      <c r="AD9" s="70" t="str">
        <f t="shared" ca="1" si="10"/>
        <v/>
      </c>
      <c r="AE9" t="str" cm="1">
        <f t="array" ref="AE9">IFERROR(_xlfn.IFS(SUM($U9,$W9,$Y9)=0,"",$AA9=1,"",SUM($U9,$W9,$Y9)&lt;&gt;0,SUM($U9,$W9,$Y9)),"")</f>
        <v/>
      </c>
      <c r="AF9" s="97" t="str">
        <f t="shared" ca="1" si="11"/>
        <v/>
      </c>
    </row>
    <row r="10" spans="1:32" x14ac:dyDescent="0.25">
      <c r="A10" s="639"/>
      <c r="B10" s="77" t="str" cm="1">
        <f t="array" aca="1" ref="B10" ca="1">IFERROR(_xlfn.IFS(M10="","",K10&gt;=time_violations,0,OR(N10/COUNT(rank)&lt;=percentage_superior,AF10&lt;&gt;""),1),"")</f>
        <v/>
      </c>
      <c r="C10" s="78" t="s">
        <v>115</v>
      </c>
      <c r="D10" s="78" t="str">
        <f>IF(Entries!M9="","",Entries!M9)</f>
        <v/>
      </c>
      <c r="E10" s="5"/>
      <c r="F10" s="6"/>
      <c r="G10" s="5"/>
      <c r="H10" s="6"/>
      <c r="I10" s="5"/>
      <c r="J10" s="6"/>
      <c r="K10" s="30"/>
      <c r="L10" s="82" t="str">
        <f t="shared" si="4"/>
        <v/>
      </c>
      <c r="M10" s="83" t="str">
        <f t="shared" si="5"/>
        <v/>
      </c>
      <c r="N10" s="84" t="str">
        <f t="shared" si="0"/>
        <v/>
      </c>
      <c r="O10" s="97" t="str" cm="1">
        <f t="array" ref="O10">_xlfn.IFS(SUM($E10,$G10,$I10)=0,"",$K10&gt;=time_violations,"",SUM($E10,$G10,$I10)&gt;0,SUM($E10,$G10,$I10))</f>
        <v/>
      </c>
      <c r="P10" t="str">
        <f t="shared" si="1"/>
        <v/>
      </c>
      <c r="Q10" s="67" t="str">
        <f>IFERROR(SMALL(place,ROWS(R$4:R10)),"empty")</f>
        <v>empty</v>
      </c>
      <c r="R10" s="75" t="str">
        <f ca="1"/>
        <v/>
      </c>
      <c r="S10" s="76" t="str">
        <f t="shared" ref="S10" ca="1" si="20">IFERROR(VLOOKUP($R10,data,10,FALSE),"")</f>
        <v/>
      </c>
      <c r="T10" s="70" t="str">
        <f t="shared" ref="T10" ca="1" si="21">IFERROR(VLOOKUP($R10,data,11,FALSE),"")</f>
        <v/>
      </c>
      <c r="U10" s="26"/>
      <c r="V10" s="27"/>
      <c r="W10" s="28"/>
      <c r="X10" s="27"/>
      <c r="Y10" s="28"/>
      <c r="Z10" s="27"/>
      <c r="AA10" s="308"/>
      <c r="AB10" s="68" t="str">
        <f t="shared" si="8"/>
        <v/>
      </c>
      <c r="AC10" s="70" t="str">
        <f t="shared" si="9"/>
        <v/>
      </c>
      <c r="AD10" s="70" t="str">
        <f t="shared" ca="1" si="10"/>
        <v/>
      </c>
      <c r="AE10" t="str" cm="1">
        <f t="array" ref="AE10">IFERROR(_xlfn.IFS(SUM($U10,$W10,$Y10)=0,"",$AA10=1,"",SUM($U10,$W10,$Y10)&lt;&gt;0,SUM($U10,$W10,$Y10)),"")</f>
        <v/>
      </c>
      <c r="AF10" s="97" t="str">
        <f t="shared" ca="1" si="11"/>
        <v/>
      </c>
    </row>
    <row r="11" spans="1:32" x14ac:dyDescent="0.25">
      <c r="A11" s="639"/>
      <c r="B11" s="77" t="str" cm="1">
        <f t="array" aca="1" ref="B11" ca="1">IFERROR(_xlfn.IFS(M11="","",K11&gt;=time_violations,0,OR(N11/COUNT(rank)&lt;=percentage_superior,AF11&lt;&gt;""),1),"")</f>
        <v/>
      </c>
      <c r="C11" s="78" t="s">
        <v>123</v>
      </c>
      <c r="D11" s="78" t="str">
        <f>IF(Entries!M10="","",Entries!M10)</f>
        <v/>
      </c>
      <c r="E11" s="5"/>
      <c r="F11" s="6"/>
      <c r="G11" s="5"/>
      <c r="H11" s="6"/>
      <c r="I11" s="5"/>
      <c r="J11" s="6"/>
      <c r="K11" s="30"/>
      <c r="L11" s="82" t="str">
        <f t="shared" si="4"/>
        <v/>
      </c>
      <c r="M11" s="83" t="str">
        <f>IF(SUM(F11,H11,J11)&gt;0,SUM(F11,H11,J11),"")</f>
        <v/>
      </c>
      <c r="N11" s="84" t="str">
        <f t="shared" si="0"/>
        <v/>
      </c>
      <c r="O11" s="97" t="str" cm="1">
        <f t="array" ref="O11">_xlfn.IFS(SUM($E11,$G11,$I11)=0,"",$K11&gt;=time_violations,"",SUM($E11,$G11,$I11)&gt;0,SUM($E11,$G11,$I11))</f>
        <v/>
      </c>
      <c r="P11" t="str">
        <f t="shared" si="1"/>
        <v/>
      </c>
      <c r="Q11" s="67" t="str">
        <f>IFERROR(SMALL(place,ROWS(R$4:R11)),"empty")</f>
        <v>empty</v>
      </c>
      <c r="R11" s="75" t="str">
        <f ca="1"/>
        <v/>
      </c>
      <c r="S11" s="85" t="str">
        <f t="shared" ref="S11" ca="1" si="22">IFERROR(VLOOKUP($R11,data,10,FALSE),"")</f>
        <v/>
      </c>
      <c r="T11" s="86" t="str">
        <f t="shared" ref="T11" ca="1" si="23">IFERROR(VLOOKUP($R11,data,11,FALSE),"")</f>
        <v/>
      </c>
      <c r="U11" s="26"/>
      <c r="V11" s="27"/>
      <c r="W11" s="28"/>
      <c r="X11" s="27"/>
      <c r="Y11" s="28"/>
      <c r="Z11" s="27"/>
      <c r="AA11" s="309"/>
      <c r="AB11" s="68" t="str">
        <f t="shared" si="8"/>
        <v/>
      </c>
      <c r="AC11" s="70" t="str">
        <f t="shared" si="9"/>
        <v/>
      </c>
      <c r="AD11" s="70" t="str">
        <f t="shared" ca="1" si="10"/>
        <v/>
      </c>
      <c r="AE11" t="str" cm="1">
        <f t="array" ref="AE11">IFERROR(_xlfn.IFS(SUM($U11,$W11,$Y11)=0,"",$AA11=1,"",SUM($U11,$W11,$Y11)&lt;&gt;0,SUM($U11,$W11,$Y11)),"")</f>
        <v/>
      </c>
      <c r="AF11" s="97" t="str">
        <f t="shared" ca="1" si="11"/>
        <v/>
      </c>
    </row>
    <row r="12" spans="1:32" x14ac:dyDescent="0.25">
      <c r="A12" s="640" t="s">
        <v>27</v>
      </c>
      <c r="B12" s="87" t="str" cm="1">
        <f t="array" aca="1" ref="B12" ca="1">IFERROR(_xlfn.IFS(M12="","",K12&gt;=time_violations,0,OR(N12/COUNT(rank)&lt;=percentage_superior,AF12&lt;&gt;""),1),"")</f>
        <v/>
      </c>
      <c r="C12" s="88" t="s">
        <v>131</v>
      </c>
      <c r="D12" s="88" t="str">
        <f>IF(Entries!M11="","",Entries!M11)</f>
        <v/>
      </c>
      <c r="E12" s="7"/>
      <c r="F12" s="8"/>
      <c r="G12" s="7"/>
      <c r="H12" s="8"/>
      <c r="I12" s="7"/>
      <c r="J12" s="8"/>
      <c r="K12" s="31"/>
      <c r="L12" s="92" t="str">
        <f t="shared" si="4"/>
        <v/>
      </c>
      <c r="M12" s="93" t="str">
        <f t="shared" ref="M12:M35" si="24">IF(SUM(F12,H12,J12)&gt;0,SUM(F12,H12,J12),"")</f>
        <v/>
      </c>
      <c r="N12" s="94" t="str">
        <f t="shared" si="0"/>
        <v/>
      </c>
      <c r="O12" s="97" t="str" cm="1">
        <f t="array" ref="O12">_xlfn.IFS(SUM($E12,$G12,$I12)=0,"",$K12&gt;=time_violations,"",SUM($E12,$G12,$I12)&gt;0,SUM($E12,$G12,$I12))</f>
        <v/>
      </c>
      <c r="P12" t="str">
        <f t="shared" si="1"/>
        <v/>
      </c>
      <c r="Q12" s="67" t="str">
        <f>IFERROR(SMALL(place,ROWS(R$4:R12)),"empty")</f>
        <v>empty</v>
      </c>
      <c r="R12" s="95" t="str">
        <f ca="1"/>
        <v/>
      </c>
      <c r="S12" s="96" t="str">
        <f t="shared" ref="S12" ca="1" si="25">IFERROR(VLOOKUP($R12,data,10,FALSE),"")</f>
        <v/>
      </c>
      <c r="T12" s="96" t="str">
        <f t="shared" ref="T12" ca="1" si="26">IFERROR(VLOOKUP($R12,data,11,FALSE),"")</f>
        <v/>
      </c>
      <c r="AF12" s="97" t="str">
        <f t="shared" ca="1" si="11"/>
        <v/>
      </c>
    </row>
    <row r="13" spans="1:32" x14ac:dyDescent="0.25">
      <c r="A13" s="640"/>
      <c r="B13" s="87" t="str" cm="1">
        <f t="array" aca="1" ref="B13" ca="1">IFERROR(_xlfn.IFS(M13="","",K13&gt;=time_violations,0,OR(N13/COUNT(rank)&lt;=percentage_superior,AF13&lt;&gt;""),1),"")</f>
        <v/>
      </c>
      <c r="C13" s="88" t="s">
        <v>140</v>
      </c>
      <c r="D13" s="88" t="str">
        <f>IF(Entries!M12="","",Entries!M12)</f>
        <v/>
      </c>
      <c r="E13" s="7"/>
      <c r="F13" s="8"/>
      <c r="G13" s="7"/>
      <c r="H13" s="8"/>
      <c r="I13" s="7"/>
      <c r="J13" s="8"/>
      <c r="K13" s="31"/>
      <c r="L13" s="92" t="str">
        <f t="shared" si="4"/>
        <v/>
      </c>
      <c r="M13" s="93" t="str">
        <f t="shared" si="24"/>
        <v/>
      </c>
      <c r="N13" s="94" t="str">
        <f t="shared" si="0"/>
        <v/>
      </c>
      <c r="O13" s="97" t="str" cm="1">
        <f t="array" ref="O13">_xlfn.IFS(SUM($E13,$G13,$I13)=0,"",$K13&gt;=time_violations,"",SUM($E13,$G13,$I13)&gt;0,SUM($E13,$G13,$I13))</f>
        <v/>
      </c>
      <c r="P13" t="str">
        <f t="shared" si="1"/>
        <v/>
      </c>
      <c r="Q13" s="97"/>
      <c r="AF13" s="97" t="str">
        <f t="shared" ca="1" si="11"/>
        <v/>
      </c>
    </row>
    <row r="14" spans="1:32" x14ac:dyDescent="0.25">
      <c r="A14" s="640"/>
      <c r="B14" s="87" t="str" cm="1">
        <f t="array" aca="1" ref="B14" ca="1">IFERROR(_xlfn.IFS(M14="","",K14&gt;=time_violations,0,OR(N14/COUNT(rank)&lt;=percentage_superior,AF14&lt;&gt;""),1),"")</f>
        <v/>
      </c>
      <c r="C14" s="88" t="s">
        <v>148</v>
      </c>
      <c r="D14" s="88" t="str">
        <f>IF(Entries!M13="","",Entries!M13)</f>
        <v/>
      </c>
      <c r="E14" s="7"/>
      <c r="F14" s="8"/>
      <c r="G14" s="7"/>
      <c r="H14" s="8"/>
      <c r="I14" s="7"/>
      <c r="J14" s="8"/>
      <c r="K14" s="31"/>
      <c r="L14" s="92" t="str">
        <f t="shared" si="4"/>
        <v/>
      </c>
      <c r="M14" s="93" t="str">
        <f t="shared" si="24"/>
        <v/>
      </c>
      <c r="N14" s="94" t="str">
        <f t="shared" si="0"/>
        <v/>
      </c>
      <c r="O14" s="97" t="str" cm="1">
        <f t="array" ref="O14">_xlfn.IFS(SUM($E14,$G14,$I14)=0,"",$K14&gt;=time_violations,"",SUM($E14,$G14,$I14)&gt;0,SUM($E14,$G14,$I14))</f>
        <v/>
      </c>
      <c r="P14" t="str">
        <f t="shared" si="1"/>
        <v/>
      </c>
      <c r="Q14" s="97"/>
      <c r="S14" s="630" t="s">
        <v>1122</v>
      </c>
      <c r="T14" s="630"/>
      <c r="U14" s="630"/>
      <c r="V14" s="630"/>
      <c r="W14" s="630"/>
      <c r="X14" s="630"/>
      <c r="Y14" s="630"/>
      <c r="Z14" s="630"/>
      <c r="AA14" s="630"/>
      <c r="AB14" s="630"/>
      <c r="AC14" s="630"/>
      <c r="AF14" s="97" t="str">
        <f t="shared" ca="1" si="11"/>
        <v/>
      </c>
    </row>
    <row r="15" spans="1:32" x14ac:dyDescent="0.25">
      <c r="A15" s="640"/>
      <c r="B15" s="87" t="str" cm="1">
        <f t="array" aca="1" ref="B15" ca="1">IFERROR(_xlfn.IFS(M15="","",K15&gt;=time_violations,0,OR(N15/COUNT(rank)&lt;=percentage_superior,AF15&lt;&gt;""),1),"")</f>
        <v/>
      </c>
      <c r="C15" s="88" t="s">
        <v>156</v>
      </c>
      <c r="D15" s="88" t="str">
        <f>IF(Entries!M14="","",Entries!M14)</f>
        <v/>
      </c>
      <c r="E15" s="7"/>
      <c r="F15" s="8"/>
      <c r="G15" s="7"/>
      <c r="H15" s="8"/>
      <c r="I15" s="7"/>
      <c r="J15" s="8"/>
      <c r="K15" s="31"/>
      <c r="L15" s="92" t="str">
        <f t="shared" si="4"/>
        <v/>
      </c>
      <c r="M15" s="93" t="str">
        <f t="shared" si="24"/>
        <v/>
      </c>
      <c r="N15" s="93" t="str">
        <f t="shared" si="0"/>
        <v/>
      </c>
      <c r="O15" s="97" t="str" cm="1">
        <f t="array" ref="O15">_xlfn.IFS(SUM($E15,$G15,$I15)=0,"",$K15&gt;=time_violations,"",SUM($E15,$G15,$I15)&gt;0,SUM($E15,$G15,$I15))</f>
        <v/>
      </c>
      <c r="P15" t="str">
        <f t="shared" si="1"/>
        <v/>
      </c>
      <c r="Q15" s="97"/>
      <c r="S15" s="630"/>
      <c r="T15" s="630"/>
      <c r="U15" s="630"/>
      <c r="V15" s="630"/>
      <c r="W15" s="630"/>
      <c r="X15" s="630"/>
      <c r="Y15" s="630"/>
      <c r="Z15" s="630"/>
      <c r="AA15" s="630"/>
      <c r="AB15" s="630"/>
      <c r="AC15" s="630"/>
      <c r="AF15" s="97" t="str">
        <f t="shared" ca="1" si="11"/>
        <v/>
      </c>
    </row>
    <row r="16" spans="1:32" x14ac:dyDescent="0.25">
      <c r="A16" s="641" t="s">
        <v>28</v>
      </c>
      <c r="B16" s="98" t="str" cm="1">
        <f t="array" aca="1" ref="B16" ca="1">IFERROR(_xlfn.IFS(M16="","",K16&gt;=time_violations,0,OR(N16/COUNT(rank)&lt;=percentage_superior,AF16&lt;&gt;""),1),"")</f>
        <v/>
      </c>
      <c r="C16" s="99" t="s">
        <v>164</v>
      </c>
      <c r="D16" s="99" t="str">
        <f>IF(Entries!M15="","",Entries!M15)</f>
        <v/>
      </c>
      <c r="E16" s="9"/>
      <c r="F16" s="10"/>
      <c r="G16" s="9"/>
      <c r="H16" s="10"/>
      <c r="I16" s="9"/>
      <c r="J16" s="10"/>
      <c r="K16" s="32"/>
      <c r="L16" s="103" t="str">
        <f t="shared" si="4"/>
        <v/>
      </c>
      <c r="M16" s="104" t="str">
        <f t="shared" si="24"/>
        <v/>
      </c>
      <c r="N16" s="104" t="str">
        <f t="shared" si="0"/>
        <v/>
      </c>
      <c r="O16" s="97" t="str" cm="1">
        <f t="array" ref="O16">_xlfn.IFS(SUM($E16,$G16,$I16)=0,"",$K16&gt;=time_violations,"",SUM($E16,$G16,$I16)&gt;0,SUM($E16,$G16,$I16))</f>
        <v/>
      </c>
      <c r="P16" t="str">
        <f t="shared" si="1"/>
        <v/>
      </c>
      <c r="Q16" s="97"/>
      <c r="S16" s="630"/>
      <c r="T16" s="630"/>
      <c r="U16" s="630"/>
      <c r="V16" s="630"/>
      <c r="W16" s="630"/>
      <c r="X16" s="630"/>
      <c r="Y16" s="630"/>
      <c r="Z16" s="630"/>
      <c r="AA16" s="630"/>
      <c r="AB16" s="630"/>
      <c r="AC16" s="630"/>
      <c r="AF16" s="97" t="str">
        <f t="shared" ca="1" si="11"/>
        <v/>
      </c>
    </row>
    <row r="17" spans="1:32" x14ac:dyDescent="0.25">
      <c r="A17" s="641"/>
      <c r="B17" s="98" t="str" cm="1">
        <f t="array" aca="1" ref="B17" ca="1">IFERROR(_xlfn.IFS(M17="","",K17&gt;=time_violations,0,OR(N17/COUNT(rank)&lt;=percentage_superior,AF17&lt;&gt;""),1),"")</f>
        <v/>
      </c>
      <c r="C17" s="99" t="s">
        <v>173</v>
      </c>
      <c r="D17" s="99" t="str">
        <f>IF(Entries!M16="","",Entries!M16)</f>
        <v/>
      </c>
      <c r="E17" s="9"/>
      <c r="F17" s="10"/>
      <c r="G17" s="9"/>
      <c r="H17" s="10"/>
      <c r="I17" s="9"/>
      <c r="J17" s="10"/>
      <c r="K17" s="32"/>
      <c r="L17" s="103" t="str">
        <f t="shared" si="4"/>
        <v/>
      </c>
      <c r="M17" s="104" t="str">
        <f t="shared" si="24"/>
        <v/>
      </c>
      <c r="N17" s="104" t="str">
        <f t="shared" si="0"/>
        <v/>
      </c>
      <c r="O17" s="97" t="str" cm="1">
        <f t="array" ref="O17">_xlfn.IFS(SUM($E17,$G17,$I17)=0,"",$K17&gt;=time_violations,"",SUM($E17,$G17,$I17)&gt;0,SUM($E17,$G17,$I17))</f>
        <v/>
      </c>
      <c r="P17" t="str">
        <f t="shared" si="1"/>
        <v/>
      </c>
      <c r="Q17" s="97"/>
      <c r="S17" s="630"/>
      <c r="T17" s="630"/>
      <c r="U17" s="630"/>
      <c r="V17" s="630"/>
      <c r="W17" s="630"/>
      <c r="X17" s="630"/>
      <c r="Y17" s="630"/>
      <c r="Z17" s="630"/>
      <c r="AA17" s="630"/>
      <c r="AB17" s="630"/>
      <c r="AC17" s="630"/>
      <c r="AF17" s="97" t="str">
        <f t="shared" ca="1" si="11"/>
        <v/>
      </c>
    </row>
    <row r="18" spans="1:32" x14ac:dyDescent="0.25">
      <c r="A18" s="641"/>
      <c r="B18" s="98" t="str" cm="1">
        <f t="array" aca="1" ref="B18" ca="1">IFERROR(_xlfn.IFS(M18="","",K18&gt;=time_violations,0,OR(N18/COUNT(rank)&lt;=percentage_superior,AF18&lt;&gt;""),1),"")</f>
        <v/>
      </c>
      <c r="C18" s="99" t="s">
        <v>181</v>
      </c>
      <c r="D18" s="99" t="str">
        <f>IF(Entries!M17="","",Entries!M17)</f>
        <v/>
      </c>
      <c r="E18" s="9"/>
      <c r="F18" s="10"/>
      <c r="G18" s="9"/>
      <c r="H18" s="10"/>
      <c r="I18" s="9"/>
      <c r="J18" s="10"/>
      <c r="K18" s="32"/>
      <c r="L18" s="103" t="str">
        <f t="shared" si="4"/>
        <v/>
      </c>
      <c r="M18" s="104" t="str">
        <f t="shared" si="24"/>
        <v/>
      </c>
      <c r="N18" s="104" t="str">
        <f t="shared" si="0"/>
        <v/>
      </c>
      <c r="O18" s="97" t="str" cm="1">
        <f t="array" ref="O18">_xlfn.IFS(SUM($E18,$G18,$I18)=0,"",$K18&gt;=time_violations,"",SUM($E18,$G18,$I18)&gt;0,SUM($E18,$G18,$I18))</f>
        <v/>
      </c>
      <c r="P18" t="str">
        <f t="shared" si="1"/>
        <v/>
      </c>
      <c r="Q18" s="97"/>
      <c r="S18" s="630"/>
      <c r="T18" s="630"/>
      <c r="U18" s="630"/>
      <c r="V18" s="630"/>
      <c r="W18" s="630"/>
      <c r="X18" s="630"/>
      <c r="Y18" s="630"/>
      <c r="Z18" s="630"/>
      <c r="AA18" s="630"/>
      <c r="AB18" s="630"/>
      <c r="AC18" s="630"/>
      <c r="AF18" s="97" t="str">
        <f t="shared" ca="1" si="11"/>
        <v/>
      </c>
    </row>
    <row r="19" spans="1:32" x14ac:dyDescent="0.25">
      <c r="A19" s="641"/>
      <c r="B19" s="98" t="str" cm="1">
        <f t="array" aca="1" ref="B19" ca="1">IFERROR(_xlfn.IFS(M19="","",K19&gt;=time_violations,0,OR(N19/COUNT(rank)&lt;=percentage_superior,AF19&lt;&gt;""),1),"")</f>
        <v/>
      </c>
      <c r="C19" s="99" t="s">
        <v>189</v>
      </c>
      <c r="D19" s="99" t="str">
        <f>IF(Entries!M18="","",Entries!M18)</f>
        <v/>
      </c>
      <c r="E19" s="9"/>
      <c r="F19" s="10"/>
      <c r="G19" s="9"/>
      <c r="H19" s="10"/>
      <c r="I19" s="9"/>
      <c r="J19" s="10"/>
      <c r="K19" s="32"/>
      <c r="L19" s="103" t="str">
        <f t="shared" si="4"/>
        <v/>
      </c>
      <c r="M19" s="104" t="str">
        <f t="shared" si="24"/>
        <v/>
      </c>
      <c r="N19" s="104" t="str">
        <f t="shared" si="0"/>
        <v/>
      </c>
      <c r="O19" s="97" t="str" cm="1">
        <f t="array" ref="O19">_xlfn.IFS(SUM($E19,$G19,$I19)=0,"",$K19&gt;=time_violations,"",SUM($E19,$G19,$I19)&gt;0,SUM($E19,$G19,$I19))</f>
        <v/>
      </c>
      <c r="P19" t="str">
        <f t="shared" si="1"/>
        <v/>
      </c>
      <c r="Q19" s="97"/>
      <c r="AF19" s="97" t="str">
        <f t="shared" ca="1" si="11"/>
        <v/>
      </c>
    </row>
    <row r="20" spans="1:32" x14ac:dyDescent="0.25">
      <c r="A20" s="634" t="s">
        <v>29</v>
      </c>
      <c r="B20" s="105" t="str" cm="1">
        <f t="array" aca="1" ref="B20" ca="1">IFERROR(_xlfn.IFS(M20="","",K20&gt;=time_violations,0,OR(N20/COUNT(rank)&lt;=percentage_superior,AF20&lt;&gt;""),1),"")</f>
        <v/>
      </c>
      <c r="C20" s="106" t="s">
        <v>197</v>
      </c>
      <c r="D20" s="106" t="str">
        <f>IF(Entries!M19="","",Entries!M19)</f>
        <v/>
      </c>
      <c r="E20" s="11"/>
      <c r="F20" s="12"/>
      <c r="G20" s="11"/>
      <c r="H20" s="12"/>
      <c r="I20" s="11"/>
      <c r="J20" s="12"/>
      <c r="K20" s="33"/>
      <c r="L20" s="110" t="str">
        <f t="shared" si="4"/>
        <v/>
      </c>
      <c r="M20" s="111" t="str">
        <f t="shared" si="24"/>
        <v/>
      </c>
      <c r="N20" s="111" t="str">
        <f t="shared" si="0"/>
        <v/>
      </c>
      <c r="O20" s="97" t="str" cm="1">
        <f t="array" ref="O20">_xlfn.IFS(SUM($E20,$G20,$I20)=0,"",$K20&gt;=time_violations,"",SUM($E20,$G20,$I20)&gt;0,SUM($E20,$G20,$I20))</f>
        <v/>
      </c>
      <c r="P20" t="str">
        <f t="shared" si="1"/>
        <v/>
      </c>
      <c r="Q20" s="97"/>
      <c r="AF20" s="97" t="str">
        <f t="shared" ca="1" si="11"/>
        <v/>
      </c>
    </row>
    <row r="21" spans="1:32" x14ac:dyDescent="0.25">
      <c r="A21" s="634"/>
      <c r="B21" s="105" t="str" cm="1">
        <f t="array" aca="1" ref="B21" ca="1">IFERROR(_xlfn.IFS(M21="","",K21&gt;=time_violations,0,OR(N21/COUNT(rank)&lt;=percentage_superior,AF21&lt;&gt;""),1),"")</f>
        <v/>
      </c>
      <c r="C21" s="106" t="s">
        <v>206</v>
      </c>
      <c r="D21" s="106" t="str">
        <f>IF(Entries!M20="","",Entries!M20)</f>
        <v/>
      </c>
      <c r="E21" s="11"/>
      <c r="F21" s="12"/>
      <c r="G21" s="11"/>
      <c r="H21" s="12"/>
      <c r="I21" s="11"/>
      <c r="J21" s="12"/>
      <c r="K21" s="33"/>
      <c r="L21" s="110" t="str">
        <f t="shared" si="4"/>
        <v/>
      </c>
      <c r="M21" s="111" t="str">
        <f t="shared" si="24"/>
        <v/>
      </c>
      <c r="N21" s="111" t="str">
        <f t="shared" si="0"/>
        <v/>
      </c>
      <c r="O21" s="97" t="str" cm="1">
        <f t="array" ref="O21">_xlfn.IFS(SUM($E21,$G21,$I21)=0,"",$K21&gt;=time_violations,"",SUM($E21,$G21,$I21)&gt;0,SUM($E21,$G21,$I21))</f>
        <v/>
      </c>
      <c r="P21" t="str">
        <f t="shared" si="1"/>
        <v/>
      </c>
      <c r="Q21" s="97"/>
      <c r="AF21" s="97" t="str">
        <f t="shared" ca="1" si="11"/>
        <v/>
      </c>
    </row>
    <row r="22" spans="1:32" x14ac:dyDescent="0.25">
      <c r="A22" s="634"/>
      <c r="B22" s="105" t="str" cm="1">
        <f t="array" aca="1" ref="B22" ca="1">IFERROR(_xlfn.IFS(M22="","",K22&gt;=time_violations,0,OR(N22/COUNT(rank)&lt;=percentage_superior,AF22&lt;&gt;""),1),"")</f>
        <v/>
      </c>
      <c r="C22" s="106" t="s">
        <v>214</v>
      </c>
      <c r="D22" s="106" t="str">
        <f>IF(Entries!M21="","",Entries!M21)</f>
        <v/>
      </c>
      <c r="E22" s="11"/>
      <c r="F22" s="12"/>
      <c r="G22" s="11"/>
      <c r="H22" s="12"/>
      <c r="I22" s="11"/>
      <c r="J22" s="12"/>
      <c r="K22" s="33"/>
      <c r="L22" s="110" t="str">
        <f t="shared" si="4"/>
        <v/>
      </c>
      <c r="M22" s="111" t="str">
        <f t="shared" si="24"/>
        <v/>
      </c>
      <c r="N22" s="111" t="str">
        <f t="shared" si="0"/>
        <v/>
      </c>
      <c r="O22" s="97" t="str" cm="1">
        <f t="array" ref="O22">_xlfn.IFS(SUM($E22,$G22,$I22)=0,"",$K22&gt;=time_violations,"",SUM($E22,$G22,$I22)&gt;0,SUM($E22,$G22,$I22))</f>
        <v/>
      </c>
      <c r="P22" t="str">
        <f t="shared" si="1"/>
        <v/>
      </c>
      <c r="Q22" s="97"/>
      <c r="AF22" s="97" t="str">
        <f t="shared" ca="1" si="11"/>
        <v/>
      </c>
    </row>
    <row r="23" spans="1:32" x14ac:dyDescent="0.25">
      <c r="A23" s="634"/>
      <c r="B23" s="105" t="str" cm="1">
        <f t="array" aca="1" ref="B23" ca="1">IFERROR(_xlfn.IFS(M23="","",K23&gt;=time_violations,0,OR(N23/COUNT(rank)&lt;=percentage_superior,AF23&lt;&gt;""),1),"")</f>
        <v/>
      </c>
      <c r="C23" s="106" t="s">
        <v>222</v>
      </c>
      <c r="D23" s="106" t="str">
        <f>IF(Entries!M22="","",Entries!M22)</f>
        <v/>
      </c>
      <c r="E23" s="11"/>
      <c r="F23" s="12"/>
      <c r="G23" s="11"/>
      <c r="H23" s="12"/>
      <c r="I23" s="11"/>
      <c r="J23" s="12"/>
      <c r="K23" s="33"/>
      <c r="L23" s="110" t="str">
        <f t="shared" si="4"/>
        <v/>
      </c>
      <c r="M23" s="111" t="str">
        <f t="shared" si="24"/>
        <v/>
      </c>
      <c r="N23" s="111" t="str">
        <f t="shared" si="0"/>
        <v/>
      </c>
      <c r="O23" s="97" t="str" cm="1">
        <f t="array" ref="O23">_xlfn.IFS(SUM($E23,$G23,$I23)=0,"",$K23&gt;=time_violations,"",SUM($E23,$G23,$I23)&gt;0,SUM($E23,$G23,$I23))</f>
        <v/>
      </c>
      <c r="P23" t="str">
        <f t="shared" si="1"/>
        <v/>
      </c>
      <c r="Q23" s="97"/>
      <c r="AF23" s="97" t="str">
        <f t="shared" ca="1" si="11"/>
        <v/>
      </c>
    </row>
    <row r="24" spans="1:32" x14ac:dyDescent="0.25">
      <c r="A24" s="635" t="s">
        <v>30</v>
      </c>
      <c r="B24" s="112" t="str" cm="1">
        <f t="array" aca="1" ref="B24" ca="1">IFERROR(_xlfn.IFS(M24="","",K24&gt;=time_violations,0,OR(N24/COUNT(rank)&lt;=percentage_superior,AF24&lt;&gt;""),1),"")</f>
        <v/>
      </c>
      <c r="C24" s="113" t="s">
        <v>230</v>
      </c>
      <c r="D24" s="113" t="str">
        <f>IF(Entries!M23="","",Entries!M23)</f>
        <v/>
      </c>
      <c r="E24" s="13"/>
      <c r="F24" s="14"/>
      <c r="G24" s="13"/>
      <c r="H24" s="14"/>
      <c r="I24" s="13"/>
      <c r="J24" s="14"/>
      <c r="K24" s="34"/>
      <c r="L24" s="117" t="str">
        <f t="shared" si="4"/>
        <v/>
      </c>
      <c r="M24" s="118" t="str">
        <f t="shared" si="24"/>
        <v/>
      </c>
      <c r="N24" s="118" t="str">
        <f t="shared" si="0"/>
        <v/>
      </c>
      <c r="O24" s="97" t="str" cm="1">
        <f t="array" ref="O24">_xlfn.IFS(SUM($E24,$G24,$I24)=0,"",$K24&gt;=time_violations,"",SUM($E24,$G24,$I24)&gt;0,SUM($E24,$G24,$I24))</f>
        <v/>
      </c>
      <c r="P24" t="str">
        <f t="shared" si="1"/>
        <v/>
      </c>
      <c r="Q24" s="97"/>
      <c r="AF24" s="97" t="str">
        <f t="shared" ca="1" si="11"/>
        <v/>
      </c>
    </row>
    <row r="25" spans="1:32" x14ac:dyDescent="0.25">
      <c r="A25" s="635"/>
      <c r="B25" s="112" t="str" cm="1">
        <f t="array" aca="1" ref="B25" ca="1">IFERROR(_xlfn.IFS(M25="","",K25&gt;=time_violations,0,OR(N25/COUNT(rank)&lt;=percentage_superior,AF25&lt;&gt;""),1),"")</f>
        <v/>
      </c>
      <c r="C25" s="113" t="s">
        <v>239</v>
      </c>
      <c r="D25" s="113" t="str">
        <f>IF(Entries!M24="","",Entries!M24)</f>
        <v/>
      </c>
      <c r="E25" s="13"/>
      <c r="F25" s="14"/>
      <c r="G25" s="13"/>
      <c r="H25" s="14"/>
      <c r="I25" s="13"/>
      <c r="J25" s="14"/>
      <c r="K25" s="34"/>
      <c r="L25" s="117" t="str">
        <f t="shared" si="4"/>
        <v/>
      </c>
      <c r="M25" s="118" t="str">
        <f t="shared" si="24"/>
        <v/>
      </c>
      <c r="N25" s="118" t="str">
        <f t="shared" si="0"/>
        <v/>
      </c>
      <c r="O25" s="97" t="str" cm="1">
        <f t="array" ref="O25">_xlfn.IFS(SUM($E25,$G25,$I25)=0,"",$K25&gt;=time_violations,"",SUM($E25,$G25,$I25)&gt;0,SUM($E25,$G25,$I25))</f>
        <v/>
      </c>
      <c r="P25" t="str">
        <f t="shared" si="1"/>
        <v/>
      </c>
      <c r="Q25" s="97"/>
      <c r="AF25" s="97" t="str">
        <f t="shared" ca="1" si="11"/>
        <v/>
      </c>
    </row>
    <row r="26" spans="1:32" x14ac:dyDescent="0.25">
      <c r="A26" s="635"/>
      <c r="B26" s="112" t="str" cm="1">
        <f t="array" aca="1" ref="B26" ca="1">IFERROR(_xlfn.IFS(M26="","",K26&gt;=time_violations,0,OR(N26/COUNT(rank)&lt;=percentage_superior,AF26&lt;&gt;""),1),"")</f>
        <v/>
      </c>
      <c r="C26" s="113" t="s">
        <v>247</v>
      </c>
      <c r="D26" s="113" t="str">
        <f>IF(Entries!M25="","",Entries!M25)</f>
        <v/>
      </c>
      <c r="E26" s="13"/>
      <c r="F26" s="14"/>
      <c r="G26" s="13"/>
      <c r="H26" s="14"/>
      <c r="I26" s="13"/>
      <c r="J26" s="14"/>
      <c r="K26" s="34"/>
      <c r="L26" s="117" t="str">
        <f t="shared" si="4"/>
        <v/>
      </c>
      <c r="M26" s="118" t="str">
        <f t="shared" si="24"/>
        <v/>
      </c>
      <c r="N26" s="118" t="str">
        <f t="shared" si="0"/>
        <v/>
      </c>
      <c r="O26" s="97" t="str" cm="1">
        <f t="array" ref="O26">_xlfn.IFS(SUM($E26,$G26,$I26)=0,"",$K26&gt;=time_violations,"",SUM($E26,$G26,$I26)&gt;0,SUM($E26,$G26,$I26))</f>
        <v/>
      </c>
      <c r="P26" t="str">
        <f t="shared" si="1"/>
        <v/>
      </c>
      <c r="Q26" s="97"/>
      <c r="AF26" s="97" t="str">
        <f t="shared" ca="1" si="11"/>
        <v/>
      </c>
    </row>
    <row r="27" spans="1:32" x14ac:dyDescent="0.25">
      <c r="A27" s="534"/>
      <c r="B27" s="119" t="str" cm="1">
        <f t="array" aca="1" ref="B27" ca="1">IFERROR(_xlfn.IFS(M27="","",K27&gt;=time_violations,0,OR(N27/COUNT(rank)&lt;=percentage_superior,AF27&lt;&gt;""),1),"")</f>
        <v/>
      </c>
      <c r="C27" s="120" t="s">
        <v>255</v>
      </c>
      <c r="D27" s="120" t="str">
        <f>IF(Entries!M26="","",Entries!M26)</f>
        <v/>
      </c>
      <c r="E27" s="15"/>
      <c r="F27" s="16"/>
      <c r="G27" s="15"/>
      <c r="H27" s="16"/>
      <c r="I27" s="15"/>
      <c r="J27" s="16"/>
      <c r="K27" s="35"/>
      <c r="L27" s="117" t="str">
        <f t="shared" si="4"/>
        <v/>
      </c>
      <c r="M27" s="118" t="str">
        <f t="shared" si="24"/>
        <v/>
      </c>
      <c r="N27" s="118" t="str">
        <f t="shared" si="0"/>
        <v/>
      </c>
      <c r="O27" s="97" t="str" cm="1">
        <f t="array" ref="O27">_xlfn.IFS(SUM($E27,$G27,$I27)=0,"",$K27&gt;=time_violations,"",SUM($E27,$G27,$I27)&gt;0,SUM($E27,$G27,$I27))</f>
        <v/>
      </c>
      <c r="P27" t="str">
        <f t="shared" si="1"/>
        <v/>
      </c>
      <c r="Q27" s="97"/>
      <c r="AF27" s="97" t="str">
        <f t="shared" ca="1" si="11"/>
        <v/>
      </c>
    </row>
    <row r="28" spans="1:32" x14ac:dyDescent="0.25">
      <c r="A28" s="636" t="s">
        <v>31</v>
      </c>
      <c r="B28" s="150" t="str" cm="1">
        <f t="array" aca="1" ref="B28" ca="1">IFERROR(_xlfn.IFS(M28="","",K28&gt;=time_violations,0,OR(N28/COUNT(rank)&lt;=percentage_superior,AF28&lt;&gt;""),1),"")</f>
        <v/>
      </c>
      <c r="C28" s="188" t="s">
        <v>263</v>
      </c>
      <c r="D28" s="149" t="str">
        <f>IF(Entries!M27="","",Entries!M27)</f>
        <v/>
      </c>
      <c r="E28" s="17"/>
      <c r="F28" s="18"/>
      <c r="G28" s="17"/>
      <c r="H28" s="18"/>
      <c r="I28" s="17"/>
      <c r="J28" s="18"/>
      <c r="K28" s="192"/>
      <c r="L28" s="129" t="str">
        <f t="shared" si="4"/>
        <v/>
      </c>
      <c r="M28" s="130" t="str">
        <f t="shared" si="24"/>
        <v/>
      </c>
      <c r="N28" s="130" t="str">
        <f t="shared" si="0"/>
        <v/>
      </c>
      <c r="O28" s="97" t="str" cm="1">
        <f t="array" ref="O28">_xlfn.IFS(SUM($E28,$G28,$I28)=0,"",$K28&gt;=time_violations,"",SUM($E28,$G28,$I28)&gt;0,SUM($E28,$G28,$I28))</f>
        <v/>
      </c>
      <c r="P28" t="str">
        <f t="shared" si="1"/>
        <v/>
      </c>
      <c r="Q28" s="97"/>
      <c r="AF28" s="97" t="str">
        <f t="shared" ca="1" si="11"/>
        <v/>
      </c>
    </row>
    <row r="29" spans="1:32" x14ac:dyDescent="0.25">
      <c r="A29" s="636"/>
      <c r="B29" s="150" t="str" cm="1">
        <f t="array" aca="1" ref="B29" ca="1">IFERROR(_xlfn.IFS(M29="","",K29&gt;=time_violations,0,OR(N29/COUNT(rank)&lt;=percentage_superior,AF29&lt;&gt;""),1),"")</f>
        <v/>
      </c>
      <c r="C29" s="188" t="s">
        <v>272</v>
      </c>
      <c r="D29" s="149" t="str">
        <f>IF(Entries!M28="","",Entries!M28)</f>
        <v/>
      </c>
      <c r="E29" s="17"/>
      <c r="F29" s="18"/>
      <c r="G29" s="17"/>
      <c r="H29" s="18"/>
      <c r="I29" s="17"/>
      <c r="J29" s="18"/>
      <c r="K29" s="36"/>
      <c r="L29" s="129" t="str">
        <f t="shared" si="4"/>
        <v/>
      </c>
      <c r="M29" s="130" t="str">
        <f t="shared" si="24"/>
        <v/>
      </c>
      <c r="N29" s="130" t="str">
        <f t="shared" si="0"/>
        <v/>
      </c>
      <c r="O29" s="97" t="str" cm="1">
        <f t="array" ref="O29">_xlfn.IFS(SUM($E29,$G29,$I29)=0,"",$K29&gt;=time_violations,"",SUM($E29,$G29,$I29)&gt;0,SUM($E29,$G29,$I29))</f>
        <v/>
      </c>
      <c r="P29" t="str">
        <f t="shared" si="1"/>
        <v/>
      </c>
      <c r="Q29" s="97"/>
      <c r="AF29" s="97" t="str">
        <f t="shared" ca="1" si="11"/>
        <v/>
      </c>
    </row>
    <row r="30" spans="1:32" x14ac:dyDescent="0.25">
      <c r="A30" s="636"/>
      <c r="B30" s="398" t="str" cm="1">
        <f t="array" aca="1" ref="B30" ca="1">IFERROR(_xlfn.IFS(M30="","",K30&gt;=time_violations,0,OR(N30/COUNT(rank)&lt;=percentage_superior,AF30&lt;&gt;""),1),"")</f>
        <v/>
      </c>
      <c r="C30" s="188" t="s">
        <v>280</v>
      </c>
      <c r="D30" s="149" t="str">
        <f>IF(Entries!M29="","",Entries!M29)</f>
        <v/>
      </c>
      <c r="E30" s="17"/>
      <c r="F30" s="18"/>
      <c r="G30" s="17"/>
      <c r="H30" s="18"/>
      <c r="I30" s="17"/>
      <c r="J30" s="18"/>
      <c r="K30" s="36"/>
      <c r="L30" s="129" t="str">
        <f t="shared" si="4"/>
        <v/>
      </c>
      <c r="M30" s="130" t="str">
        <f t="shared" si="24"/>
        <v/>
      </c>
      <c r="N30" s="130" t="str">
        <f t="shared" si="0"/>
        <v/>
      </c>
      <c r="O30" s="97" t="str" cm="1">
        <f t="array" ref="O30">_xlfn.IFS(SUM($E30,$G30,$I30)=0,"",$K30&gt;=time_violations,"",SUM($E30,$G30,$I30)&gt;0,SUM($E30,$G30,$I30))</f>
        <v/>
      </c>
      <c r="P30" t="str">
        <f t="shared" si="1"/>
        <v/>
      </c>
      <c r="Q30" s="97"/>
      <c r="AF30" s="97" t="str">
        <f t="shared" ca="1" si="11"/>
        <v/>
      </c>
    </row>
    <row r="31" spans="1:32" x14ac:dyDescent="0.25">
      <c r="A31" s="636"/>
      <c r="B31" s="397" t="str" cm="1">
        <f t="array" aca="1" ref="B31" ca="1">IFERROR(_xlfn.IFS(M31="","",K31&gt;=time_violations,0,OR(N31/COUNT(rank)&lt;=percentage_superior,AF31&lt;&gt;""),1),"")</f>
        <v/>
      </c>
      <c r="C31" s="188" t="s">
        <v>288</v>
      </c>
      <c r="D31" s="149" t="str">
        <f>IF(Entries!M30="","",Entries!M30)</f>
        <v/>
      </c>
      <c r="E31" s="17"/>
      <c r="F31" s="18"/>
      <c r="G31" s="17"/>
      <c r="H31" s="18"/>
      <c r="I31" s="17"/>
      <c r="J31" s="18"/>
      <c r="K31" s="36"/>
      <c r="L31" s="129" t="str">
        <f t="shared" si="4"/>
        <v/>
      </c>
      <c r="M31" s="130" t="str">
        <f t="shared" si="24"/>
        <v/>
      </c>
      <c r="N31" s="130" t="str">
        <f t="shared" si="0"/>
        <v/>
      </c>
      <c r="O31" s="97" t="str" cm="1">
        <f t="array" ref="O31">_xlfn.IFS(SUM($E31,$G31,$I31)=0,"",$K31&gt;=time_violations,"",SUM($E31,$G31,$I31)&gt;0,SUM($E31,$G31,$I31))</f>
        <v/>
      </c>
      <c r="P31" t="str">
        <f t="shared" si="1"/>
        <v/>
      </c>
      <c r="Q31" s="97"/>
      <c r="AF31" s="97" t="str">
        <f t="shared" ca="1" si="11"/>
        <v/>
      </c>
    </row>
    <row r="32" spans="1:32" x14ac:dyDescent="0.25">
      <c r="A32" s="554" t="s">
        <v>32</v>
      </c>
      <c r="B32" s="193" t="str" cm="1">
        <f t="array" aca="1" ref="B32" ca="1">IFERROR(_xlfn.IFS(M32="","",K32&gt;=time_violations,0,OR(N32/COUNT(rank)&lt;=percentage_superior,AF32&lt;&gt;""),1),"")</f>
        <v/>
      </c>
      <c r="C32" s="131" t="s">
        <v>296</v>
      </c>
      <c r="D32" s="151" t="str">
        <f>IF(Entries!M31="","",Entries!M31)</f>
        <v/>
      </c>
      <c r="E32" s="19"/>
      <c r="F32" s="20"/>
      <c r="G32" s="19"/>
      <c r="H32" s="20"/>
      <c r="I32" s="19"/>
      <c r="J32" s="20"/>
      <c r="K32" s="37"/>
      <c r="L32" s="135" t="str">
        <f t="shared" si="4"/>
        <v/>
      </c>
      <c r="M32" s="133" t="str">
        <f t="shared" si="24"/>
        <v/>
      </c>
      <c r="N32" s="133" t="str">
        <f t="shared" si="0"/>
        <v/>
      </c>
      <c r="O32" s="97" t="str" cm="1">
        <f t="array" ref="O32">_xlfn.IFS(SUM($E32,$G32,$I32)=0,"",$K32&gt;=time_violations,"",SUM($E32,$G32,$I32)&gt;0,SUM($E32,$G32,$I32))</f>
        <v/>
      </c>
      <c r="P32" t="str">
        <f t="shared" si="1"/>
        <v/>
      </c>
      <c r="Q32" s="97"/>
      <c r="AF32" s="97" t="str">
        <f t="shared" ca="1" si="11"/>
        <v/>
      </c>
    </row>
    <row r="33" spans="1:32" x14ac:dyDescent="0.25">
      <c r="A33" s="637"/>
      <c r="B33" s="136" t="str" cm="1">
        <f t="array" aca="1" ref="B33" ca="1">IFERROR(_xlfn.IFS(M33="","",K33&gt;=time_violations,0,OR(N33/COUNT(rank)&lt;=percentage_superior,AF33&lt;&gt;""),1),"")</f>
        <v/>
      </c>
      <c r="C33" s="137" t="s">
        <v>305</v>
      </c>
      <c r="D33" s="137" t="str">
        <f>IF(Entries!M32="","",Entries!M32)</f>
        <v/>
      </c>
      <c r="E33" s="21"/>
      <c r="F33" s="22"/>
      <c r="G33" s="21"/>
      <c r="H33" s="22"/>
      <c r="I33" s="21"/>
      <c r="J33" s="22"/>
      <c r="K33" s="37"/>
      <c r="L33" s="135" t="str">
        <f t="shared" si="4"/>
        <v/>
      </c>
      <c r="M33" s="133" t="str">
        <f t="shared" si="24"/>
        <v/>
      </c>
      <c r="N33" s="133" t="str">
        <f t="shared" si="0"/>
        <v/>
      </c>
      <c r="O33" s="97" t="str" cm="1">
        <f t="array" ref="O33">_xlfn.IFS(SUM($E33,$G33,$I33)=0,"",$K33&gt;=time_violations,"",SUM($E33,$G33,$I33)&gt;0,SUM($E33,$G33,$I33))</f>
        <v/>
      </c>
      <c r="P33" t="str">
        <f t="shared" si="1"/>
        <v/>
      </c>
      <c r="Q33" s="97"/>
      <c r="AF33" s="97" t="str">
        <f t="shared" ca="1" si="11"/>
        <v/>
      </c>
    </row>
    <row r="34" spans="1:32" x14ac:dyDescent="0.25">
      <c r="A34" s="637"/>
      <c r="B34" s="136" t="str" cm="1">
        <f t="array" aca="1" ref="B34" ca="1">IFERROR(_xlfn.IFS(M34="","",K34&gt;=time_violations,0,OR(N34/COUNT(rank)&lt;=percentage_superior,AF34&lt;&gt;""),1),"")</f>
        <v/>
      </c>
      <c r="C34" s="137" t="s">
        <v>313</v>
      </c>
      <c r="D34" s="137" t="str">
        <f>IF(Entries!M33="","",Entries!M33)</f>
        <v/>
      </c>
      <c r="E34" s="21"/>
      <c r="F34" s="22"/>
      <c r="G34" s="21"/>
      <c r="H34" s="22"/>
      <c r="I34" s="21"/>
      <c r="J34" s="22"/>
      <c r="K34" s="37"/>
      <c r="L34" s="135" t="str">
        <f t="shared" si="4"/>
        <v/>
      </c>
      <c r="M34" s="133" t="str">
        <f t="shared" si="24"/>
        <v/>
      </c>
      <c r="N34" s="133" t="str">
        <f t="shared" si="0"/>
        <v/>
      </c>
      <c r="O34" s="97" t="str" cm="1">
        <f t="array" ref="O34">_xlfn.IFS(SUM($E34,$G34,$I34)=0,"",$K34&gt;=time_violations,"",SUM($E34,$G34,$I34)&gt;0,SUM($E34,$G34,$I34))</f>
        <v/>
      </c>
      <c r="P34" t="str">
        <f t="shared" si="1"/>
        <v/>
      </c>
      <c r="Q34" s="97"/>
      <c r="AF34" s="97" t="str">
        <f t="shared" ca="1" si="11"/>
        <v/>
      </c>
    </row>
    <row r="35" spans="1:32" x14ac:dyDescent="0.25">
      <c r="A35" s="552"/>
      <c r="B35" s="136" t="str" cm="1">
        <f t="array" aca="1" ref="B35" ca="1">IFERROR(_xlfn.IFS(M35="","",K35&gt;=time_violations,0,OR(N35/COUNT(rank)&lt;=percentage_superior,AF35&lt;&gt;""),1),"")</f>
        <v/>
      </c>
      <c r="C35" s="137" t="s">
        <v>321</v>
      </c>
      <c r="D35" s="137" t="str">
        <f>IF(Entries!M34="","",Entries!M34)</f>
        <v/>
      </c>
      <c r="E35" s="21"/>
      <c r="F35" s="22"/>
      <c r="G35" s="21"/>
      <c r="H35" s="22"/>
      <c r="I35" s="21"/>
      <c r="J35" s="22"/>
      <c r="K35" s="37"/>
      <c r="L35" s="135" t="str">
        <f t="shared" si="4"/>
        <v/>
      </c>
      <c r="M35" s="133" t="str">
        <f t="shared" si="24"/>
        <v/>
      </c>
      <c r="N35" s="133" t="str">
        <f t="shared" si="0"/>
        <v/>
      </c>
      <c r="O35" s="97" t="str" cm="1">
        <f t="array" ref="O35">_xlfn.IFS(SUM($E35,$G35,$I35)=0,"",$K35&gt;=time_violations,"",SUM($E35,$G35,$I35)&gt;0,SUM($E35,$G35,$I35))</f>
        <v/>
      </c>
      <c r="P35" t="str">
        <f t="shared" si="1"/>
        <v/>
      </c>
      <c r="Q35" s="97"/>
      <c r="AF35" s="97" t="str">
        <f t="shared" ca="1" si="11"/>
        <v/>
      </c>
    </row>
    <row r="36" spans="1:32" x14ac:dyDescent="0.25">
      <c r="A36" s="561" t="s">
        <v>33</v>
      </c>
      <c r="B36" s="140" t="str" cm="1">
        <f t="array" aca="1" ref="B36" ca="1">IFERROR(_xlfn.IFS(M36="","",K36&gt;=time_violations,0,OR(N36/COUNT(rank)&lt;=percentage_superior,AF36&lt;&gt;""),1),"")</f>
        <v/>
      </c>
      <c r="C36" s="141" t="s">
        <v>329</v>
      </c>
      <c r="D36" s="141" t="str">
        <f>IF(Entries!M35="","",Entries!M35)</f>
        <v/>
      </c>
      <c r="E36" s="1"/>
      <c r="F36" s="2"/>
      <c r="G36" s="1"/>
      <c r="H36" s="2"/>
      <c r="I36" s="1"/>
      <c r="J36" s="2"/>
      <c r="K36" s="29"/>
      <c r="L36" s="65" t="str">
        <f>IF(SUM($E36,$G36,$I36)=0,"",SUM($E36,$G36,$I36))</f>
        <v/>
      </c>
      <c r="M36" s="64" t="str">
        <f>IF(SUM(F36,H36,J36)&gt;0,SUM(F36,H36,J36),"")</f>
        <v/>
      </c>
      <c r="N36" s="66" t="str">
        <f t="shared" ref="N36:N67" si="27">IFERROR(_xlfn.RANK.EQ($O36, rank,1) + COUNTIFS(rank, $O36,score, "&gt;" &amp;M36),"")</f>
        <v/>
      </c>
      <c r="O36" s="97" t="str" cm="1">
        <f t="array" ref="O36">_xlfn.IFS(SUM($E36,$G36,$I36)=0,"",$K36&gt;=time_violations,"",SUM($E36,$G36,$I36)&gt;0,SUM($E36,$G36,$I36))</f>
        <v/>
      </c>
      <c r="P36" t="str">
        <f t="shared" ref="P36:P67" si="28">IF(K36="","",K36*penalty_points-penalty_points)</f>
        <v/>
      </c>
      <c r="Q36" s="97"/>
      <c r="AF36" s="97" t="str">
        <f t="shared" ca="1" si="11"/>
        <v/>
      </c>
    </row>
    <row r="37" spans="1:32" x14ac:dyDescent="0.25">
      <c r="A37" s="562"/>
      <c r="B37" s="142" t="str" cm="1">
        <f t="array" aca="1" ref="B37" ca="1">IFERROR(_xlfn.IFS(M37="","",K37&gt;=time_violations,0,OR(N37/COUNT(rank)&lt;=percentage_superior,AF37&lt;&gt;""),1),"")</f>
        <v/>
      </c>
      <c r="C37" s="143" t="s">
        <v>338</v>
      </c>
      <c r="D37" s="143" t="str">
        <f>IF(Entries!M36="","",Entries!M36)</f>
        <v/>
      </c>
      <c r="E37" s="3"/>
      <c r="F37" s="4"/>
      <c r="G37" s="3"/>
      <c r="H37" s="4"/>
      <c r="I37" s="3"/>
      <c r="J37" s="4"/>
      <c r="K37" s="29"/>
      <c r="L37" s="65" t="str">
        <f t="shared" ref="L37:L67" si="29">IF(SUM($E37,$G37,$I37)=0,"",SUM($E37,$G37,$I37))</f>
        <v/>
      </c>
      <c r="M37" s="64" t="str">
        <f t="shared" ref="M37:M42" si="30">IF(SUM(F37,H37,J37)&gt;0,SUM(F37,H37,J37),"")</f>
        <v/>
      </c>
      <c r="N37" s="66" t="str">
        <f t="shared" si="27"/>
        <v/>
      </c>
      <c r="O37" s="97" t="str" cm="1">
        <f t="array" ref="O37">_xlfn.IFS(SUM($E37,$G37,$I37)=0,"",$K37&gt;=time_violations,"",SUM($E37,$G37,$I37)&gt;0,SUM($E37,$G37,$I37))</f>
        <v/>
      </c>
      <c r="P37" t="str">
        <f t="shared" si="28"/>
        <v/>
      </c>
      <c r="Q37" s="97"/>
      <c r="AF37" s="97" t="str">
        <f t="shared" ca="1" si="11"/>
        <v/>
      </c>
    </row>
    <row r="38" spans="1:32" x14ac:dyDescent="0.25">
      <c r="A38" s="562"/>
      <c r="B38" s="142" t="str" cm="1">
        <f t="array" aca="1" ref="B38" ca="1">IFERROR(_xlfn.IFS(M38="","",K38&gt;=time_violations,0,OR(N38/COUNT(rank)&lt;=percentage_superior,AF38&lt;&gt;""),1),"")</f>
        <v/>
      </c>
      <c r="C38" s="143" t="s">
        <v>346</v>
      </c>
      <c r="D38" s="143" t="str">
        <f>IF(Entries!M37="","",Entries!M37)</f>
        <v/>
      </c>
      <c r="E38" s="3"/>
      <c r="F38" s="4"/>
      <c r="G38" s="3"/>
      <c r="H38" s="4"/>
      <c r="I38" s="3"/>
      <c r="J38" s="4"/>
      <c r="K38" s="29"/>
      <c r="L38" s="65" t="str">
        <f t="shared" si="29"/>
        <v/>
      </c>
      <c r="M38" s="64" t="str">
        <f t="shared" si="30"/>
        <v/>
      </c>
      <c r="N38" s="66" t="str">
        <f t="shared" si="27"/>
        <v/>
      </c>
      <c r="O38" s="97" t="str" cm="1">
        <f t="array" ref="O38">_xlfn.IFS(SUM($E38,$G38,$I38)=0,"",$K38&gt;=time_violations,"",SUM($E38,$G38,$I38)&gt;0,SUM($E38,$G38,$I38))</f>
        <v/>
      </c>
      <c r="P38" t="str">
        <f t="shared" si="28"/>
        <v/>
      </c>
      <c r="Q38" s="97"/>
      <c r="AF38" s="97" t="str">
        <f t="shared" ca="1" si="11"/>
        <v/>
      </c>
    </row>
    <row r="39" spans="1:32" x14ac:dyDescent="0.25">
      <c r="A39" s="563"/>
      <c r="B39" s="142" t="str" cm="1">
        <f t="array" aca="1" ref="B39" ca="1">IFERROR(_xlfn.IFS(M39="","",K39&gt;=time_violations,0,OR(N39/COUNT(rank)&lt;=percentage_superior,AF39&lt;&gt;""),1),"")</f>
        <v/>
      </c>
      <c r="C39" s="143" t="s">
        <v>354</v>
      </c>
      <c r="D39" s="143" t="str">
        <f>IF(Entries!M38="","",Entries!M38)</f>
        <v/>
      </c>
      <c r="E39" s="3"/>
      <c r="F39" s="4"/>
      <c r="G39" s="3"/>
      <c r="H39" s="4"/>
      <c r="I39" s="3"/>
      <c r="J39" s="4"/>
      <c r="K39" s="29"/>
      <c r="L39" s="65" t="str">
        <f t="shared" si="29"/>
        <v/>
      </c>
      <c r="M39" s="64" t="str">
        <f t="shared" si="30"/>
        <v/>
      </c>
      <c r="N39" s="66" t="str">
        <f t="shared" si="27"/>
        <v/>
      </c>
      <c r="O39" s="97" t="str" cm="1">
        <f t="array" ref="O39">_xlfn.IFS(SUM($E39,$G39,$I39)=0,"",$K39&gt;=time_violations,"",SUM($E39,$G39,$I39)&gt;0,SUM($E39,$G39,$I39))</f>
        <v/>
      </c>
      <c r="P39" t="str">
        <f t="shared" si="28"/>
        <v/>
      </c>
      <c r="Q39" s="97"/>
      <c r="AF39" s="97" t="str">
        <f t="shared" ca="1" si="11"/>
        <v/>
      </c>
    </row>
    <row r="40" spans="1:32" x14ac:dyDescent="0.25">
      <c r="A40" s="639" t="s">
        <v>34</v>
      </c>
      <c r="B40" s="77" t="str" cm="1">
        <f t="array" aca="1" ref="B40" ca="1">IFERROR(_xlfn.IFS(M40="","",K40&gt;=time_violations,0,OR(N40/COUNT(rank)&lt;=percentage_superior,AF40&lt;&gt;""),1),"")</f>
        <v/>
      </c>
      <c r="C40" s="78" t="s">
        <v>362</v>
      </c>
      <c r="D40" s="78" t="str">
        <f>IF(Entries!M39="","",Entries!M39)</f>
        <v/>
      </c>
      <c r="E40" s="5"/>
      <c r="F40" s="6"/>
      <c r="G40" s="5"/>
      <c r="H40" s="6"/>
      <c r="I40" s="5"/>
      <c r="J40" s="6"/>
      <c r="K40" s="30"/>
      <c r="L40" s="82" t="str">
        <f t="shared" si="29"/>
        <v/>
      </c>
      <c r="M40" s="83" t="str">
        <f t="shared" si="30"/>
        <v/>
      </c>
      <c r="N40" s="84" t="str">
        <f t="shared" si="27"/>
        <v/>
      </c>
      <c r="O40" s="97" t="str" cm="1">
        <f t="array" ref="O40">_xlfn.IFS(SUM($E40,$G40,$I40)=0,"",$K40&gt;=time_violations,"",SUM($E40,$G40,$I40)&gt;0,SUM($E40,$G40,$I40))</f>
        <v/>
      </c>
      <c r="P40" t="str">
        <f t="shared" si="28"/>
        <v/>
      </c>
      <c r="AF40" s="97" t="str">
        <f t="shared" ca="1" si="11"/>
        <v/>
      </c>
    </row>
    <row r="41" spans="1:32" x14ac:dyDescent="0.25">
      <c r="A41" s="639"/>
      <c r="B41" s="77" t="str" cm="1">
        <f t="array" aca="1" ref="B41" ca="1">IFERROR(_xlfn.IFS(M41="","",K41&gt;=time_violations,0,OR(N41/COUNT(rank)&lt;=percentage_superior,AF41&lt;&gt;""),1),"")</f>
        <v/>
      </c>
      <c r="C41" s="78" t="s">
        <v>371</v>
      </c>
      <c r="D41" s="78" t="str">
        <f>IF(Entries!M40="","",Entries!M40)</f>
        <v/>
      </c>
      <c r="E41" s="5"/>
      <c r="F41" s="6"/>
      <c r="G41" s="5"/>
      <c r="H41" s="6"/>
      <c r="I41" s="5"/>
      <c r="J41" s="6"/>
      <c r="K41" s="30"/>
      <c r="L41" s="82" t="str">
        <f t="shared" si="29"/>
        <v/>
      </c>
      <c r="M41" s="83" t="str">
        <f t="shared" si="30"/>
        <v/>
      </c>
      <c r="N41" s="84" t="str">
        <f t="shared" si="27"/>
        <v/>
      </c>
      <c r="O41" s="97" t="str" cm="1">
        <f t="array" ref="O41">_xlfn.IFS(SUM($E41,$G41,$I41)=0,"",$K41&gt;=time_violations,"",SUM($E41,$G41,$I41)&gt;0,SUM($E41,$G41,$I41))</f>
        <v/>
      </c>
      <c r="P41" t="str">
        <f t="shared" si="28"/>
        <v/>
      </c>
      <c r="AF41" s="97" t="str">
        <f t="shared" ca="1" si="11"/>
        <v/>
      </c>
    </row>
    <row r="42" spans="1:32" x14ac:dyDescent="0.25">
      <c r="A42" s="639"/>
      <c r="B42" s="77" t="str" cm="1">
        <f t="array" aca="1" ref="B42" ca="1">IFERROR(_xlfn.IFS(M42="","",K42&gt;=time_violations,0,OR(N42/COUNT(rank)&lt;=percentage_superior,AF42&lt;&gt;""),1),"")</f>
        <v/>
      </c>
      <c r="C42" s="78" t="s">
        <v>379</v>
      </c>
      <c r="D42" s="78" t="str">
        <f>IF(Entries!M41="","",Entries!M41)</f>
        <v/>
      </c>
      <c r="E42" s="5"/>
      <c r="F42" s="6"/>
      <c r="G42" s="5"/>
      <c r="H42" s="6"/>
      <c r="I42" s="5"/>
      <c r="J42" s="6"/>
      <c r="K42" s="30"/>
      <c r="L42" s="82" t="str">
        <f t="shared" si="29"/>
        <v/>
      </c>
      <c r="M42" s="83" t="str">
        <f t="shared" si="30"/>
        <v/>
      </c>
      <c r="N42" s="84" t="str">
        <f t="shared" si="27"/>
        <v/>
      </c>
      <c r="O42" s="97" t="str" cm="1">
        <f t="array" ref="O42">_xlfn.IFS(SUM($E42,$G42,$I42)=0,"",$K42&gt;=time_violations,"",SUM($E42,$G42,$I42)&gt;0,SUM($E42,$G42,$I42))</f>
        <v/>
      </c>
      <c r="P42" t="str">
        <f t="shared" si="28"/>
        <v/>
      </c>
      <c r="AF42" s="97" t="str">
        <f t="shared" ca="1" si="11"/>
        <v/>
      </c>
    </row>
    <row r="43" spans="1:32" x14ac:dyDescent="0.25">
      <c r="A43" s="639"/>
      <c r="B43" s="77" t="str" cm="1">
        <f t="array" aca="1" ref="B43" ca="1">IFERROR(_xlfn.IFS(M43="","",K43&gt;=time_violations,0,OR(N43/COUNT(rank)&lt;=percentage_superior,AF43&lt;&gt;""),1),"")</f>
        <v/>
      </c>
      <c r="C43" s="78" t="s">
        <v>387</v>
      </c>
      <c r="D43" s="78" t="str">
        <f>IF(Entries!M42="","",Entries!M42)</f>
        <v/>
      </c>
      <c r="E43" s="5"/>
      <c r="F43" s="6"/>
      <c r="G43" s="5"/>
      <c r="H43" s="6"/>
      <c r="I43" s="5"/>
      <c r="J43" s="6"/>
      <c r="K43" s="30"/>
      <c r="L43" s="82" t="str">
        <f t="shared" si="29"/>
        <v/>
      </c>
      <c r="M43" s="83" t="str">
        <f>IF(SUM(F43,H43,J43)&gt;0,SUM(F43,H43,J43),"")</f>
        <v/>
      </c>
      <c r="N43" s="84" t="str">
        <f t="shared" si="27"/>
        <v/>
      </c>
      <c r="O43" s="97" t="str" cm="1">
        <f t="array" ref="O43">_xlfn.IFS(SUM($E43,$G43,$I43)=0,"",$K43&gt;=time_violations,"",SUM($E43,$G43,$I43)&gt;0,SUM($E43,$G43,$I43))</f>
        <v/>
      </c>
      <c r="P43" t="str">
        <f t="shared" si="28"/>
        <v/>
      </c>
      <c r="AF43" s="97" t="str">
        <f t="shared" ca="1" si="11"/>
        <v/>
      </c>
    </row>
    <row r="44" spans="1:32" x14ac:dyDescent="0.25">
      <c r="A44" s="640" t="s">
        <v>35</v>
      </c>
      <c r="B44" s="87" t="str" cm="1">
        <f t="array" aca="1" ref="B44" ca="1">IFERROR(_xlfn.IFS(M44="","",K44&gt;=time_violations,0,OR(N44/COUNT(rank)&lt;=percentage_superior,AF44&lt;&gt;""),1),"")</f>
        <v/>
      </c>
      <c r="C44" s="88" t="s">
        <v>395</v>
      </c>
      <c r="D44" s="88" t="str">
        <f>IF(Entries!M43="","",Entries!M43)</f>
        <v/>
      </c>
      <c r="E44" s="7"/>
      <c r="F44" s="8"/>
      <c r="G44" s="7"/>
      <c r="H44" s="8"/>
      <c r="I44" s="7"/>
      <c r="J44" s="8"/>
      <c r="K44" s="31"/>
      <c r="L44" s="92" t="str">
        <f t="shared" si="29"/>
        <v/>
      </c>
      <c r="M44" s="93" t="str">
        <f t="shared" ref="M44:M67" si="31">IF(SUM(F44,H44,J44)&gt;0,SUM(F44,H44,J44),"")</f>
        <v/>
      </c>
      <c r="N44" s="94" t="str">
        <f t="shared" si="27"/>
        <v/>
      </c>
      <c r="O44" s="97" t="str" cm="1">
        <f t="array" ref="O44">_xlfn.IFS(SUM($E44,$G44,$I44)=0,"",$K44&gt;=time_violations,"",SUM($E44,$G44,$I44)&gt;0,SUM($E44,$G44,$I44))</f>
        <v/>
      </c>
      <c r="P44" t="str">
        <f t="shared" si="28"/>
        <v/>
      </c>
      <c r="AF44" s="97" t="str">
        <f t="shared" ca="1" si="11"/>
        <v/>
      </c>
    </row>
    <row r="45" spans="1:32" x14ac:dyDescent="0.25">
      <c r="A45" s="640"/>
      <c r="B45" s="87" t="str" cm="1">
        <f t="array" aca="1" ref="B45" ca="1">IFERROR(_xlfn.IFS(M45="","",K45&gt;=time_violations,0,OR(N45/COUNT(rank)&lt;=percentage_superior,AF45&lt;&gt;""),1),"")</f>
        <v/>
      </c>
      <c r="C45" s="88" t="s">
        <v>404</v>
      </c>
      <c r="D45" s="88" t="str">
        <f>IF(Entries!M44="","",Entries!M44)</f>
        <v/>
      </c>
      <c r="E45" s="7"/>
      <c r="F45" s="8"/>
      <c r="G45" s="7"/>
      <c r="H45" s="8"/>
      <c r="I45" s="7"/>
      <c r="J45" s="8"/>
      <c r="K45" s="31"/>
      <c r="L45" s="92" t="str">
        <f t="shared" si="29"/>
        <v/>
      </c>
      <c r="M45" s="93" t="str">
        <f t="shared" si="31"/>
        <v/>
      </c>
      <c r="N45" s="94" t="str">
        <f t="shared" si="27"/>
        <v/>
      </c>
      <c r="O45" s="97" t="str" cm="1">
        <f t="array" ref="O45">_xlfn.IFS(SUM($E45,$G45,$I45)=0,"",$K45&gt;=time_violations,"",SUM($E45,$G45,$I45)&gt;0,SUM($E45,$G45,$I45))</f>
        <v/>
      </c>
      <c r="P45" t="str">
        <f t="shared" si="28"/>
        <v/>
      </c>
      <c r="AF45" s="97" t="str">
        <f t="shared" ca="1" si="11"/>
        <v/>
      </c>
    </row>
    <row r="46" spans="1:32" x14ac:dyDescent="0.25">
      <c r="A46" s="640"/>
      <c r="B46" s="87" t="str" cm="1">
        <f t="array" aca="1" ref="B46" ca="1">IFERROR(_xlfn.IFS(M46="","",K46&gt;=time_violations,0,OR(N46/COUNT(rank)&lt;=percentage_superior,AF46&lt;&gt;""),1),"")</f>
        <v/>
      </c>
      <c r="C46" s="88" t="s">
        <v>412</v>
      </c>
      <c r="D46" s="88" t="str">
        <f>IF(Entries!M45="","",Entries!M45)</f>
        <v/>
      </c>
      <c r="E46" s="7"/>
      <c r="F46" s="8"/>
      <c r="G46" s="7"/>
      <c r="H46" s="8"/>
      <c r="I46" s="7"/>
      <c r="J46" s="8"/>
      <c r="K46" s="31"/>
      <c r="L46" s="92" t="str">
        <f t="shared" si="29"/>
        <v/>
      </c>
      <c r="M46" s="93" t="str">
        <f t="shared" si="31"/>
        <v/>
      </c>
      <c r="N46" s="94" t="str">
        <f t="shared" si="27"/>
        <v/>
      </c>
      <c r="O46" s="97" t="str" cm="1">
        <f t="array" ref="O46">_xlfn.IFS(SUM($E46,$G46,$I46)=0,"",$K46&gt;=time_violations,"",SUM($E46,$G46,$I46)&gt;0,SUM($E46,$G46,$I46))</f>
        <v/>
      </c>
      <c r="P46" t="str">
        <f t="shared" si="28"/>
        <v/>
      </c>
      <c r="AF46" s="97" t="str">
        <f t="shared" ca="1" si="11"/>
        <v/>
      </c>
    </row>
    <row r="47" spans="1:32" x14ac:dyDescent="0.25">
      <c r="A47" s="640"/>
      <c r="B47" s="87" t="str" cm="1">
        <f t="array" aca="1" ref="B47" ca="1">IFERROR(_xlfn.IFS(M47="","",K47&gt;=time_violations,0,OR(N47/COUNT(rank)&lt;=percentage_superior,AF47&lt;&gt;""),1),"")</f>
        <v/>
      </c>
      <c r="C47" s="88" t="s">
        <v>420</v>
      </c>
      <c r="D47" s="88" t="str">
        <f>IF(Entries!M46="","",Entries!M46)</f>
        <v/>
      </c>
      <c r="E47" s="7"/>
      <c r="F47" s="8"/>
      <c r="G47" s="7"/>
      <c r="H47" s="8"/>
      <c r="I47" s="7"/>
      <c r="J47" s="8"/>
      <c r="K47" s="31"/>
      <c r="L47" s="92" t="str">
        <f t="shared" si="29"/>
        <v/>
      </c>
      <c r="M47" s="93" t="str">
        <f t="shared" si="31"/>
        <v/>
      </c>
      <c r="N47" s="93" t="str">
        <f t="shared" si="27"/>
        <v/>
      </c>
      <c r="O47" s="97" t="str" cm="1">
        <f t="array" ref="O47">_xlfn.IFS(SUM($E47,$G47,$I47)=0,"",$K47&gt;=time_violations,"",SUM($E47,$G47,$I47)&gt;0,SUM($E47,$G47,$I47))</f>
        <v/>
      </c>
      <c r="P47" t="str">
        <f t="shared" si="28"/>
        <v/>
      </c>
      <c r="AF47" s="97" t="str">
        <f t="shared" ca="1" si="11"/>
        <v/>
      </c>
    </row>
    <row r="48" spans="1:32" x14ac:dyDescent="0.25">
      <c r="A48" s="641" t="s">
        <v>36</v>
      </c>
      <c r="B48" s="98" t="str" cm="1">
        <f t="array" aca="1" ref="B48" ca="1">IFERROR(_xlfn.IFS(M48="","",K48&gt;=time_violations,0,OR(N48/COUNT(rank)&lt;=percentage_superior,AF48&lt;&gt;""),1),"")</f>
        <v/>
      </c>
      <c r="C48" s="99" t="s">
        <v>428</v>
      </c>
      <c r="D48" s="99" t="str">
        <f>IF(Entries!M47="","",Entries!M47)</f>
        <v/>
      </c>
      <c r="E48" s="9"/>
      <c r="F48" s="10"/>
      <c r="G48" s="9"/>
      <c r="H48" s="10"/>
      <c r="I48" s="9"/>
      <c r="J48" s="10"/>
      <c r="K48" s="32"/>
      <c r="L48" s="103" t="str">
        <f t="shared" si="29"/>
        <v/>
      </c>
      <c r="M48" s="104" t="str">
        <f t="shared" si="31"/>
        <v/>
      </c>
      <c r="N48" s="104" t="str">
        <f t="shared" si="27"/>
        <v/>
      </c>
      <c r="O48" s="97" t="str" cm="1">
        <f t="array" ref="O48">_xlfn.IFS(SUM($E48,$G48,$I48)=0,"",$K48&gt;=time_violations,"",SUM($E48,$G48,$I48)&gt;0,SUM($E48,$G48,$I48))</f>
        <v/>
      </c>
      <c r="P48" t="str">
        <f t="shared" si="28"/>
        <v/>
      </c>
      <c r="AF48" s="97" t="str">
        <f t="shared" ca="1" si="11"/>
        <v/>
      </c>
    </row>
    <row r="49" spans="1:32" x14ac:dyDescent="0.25">
      <c r="A49" s="641"/>
      <c r="B49" s="98" t="str" cm="1">
        <f t="array" aca="1" ref="B49" ca="1">IFERROR(_xlfn.IFS(M49="","",K49&gt;=time_violations,0,OR(N49/COUNT(rank)&lt;=percentage_superior,AF49&lt;&gt;""),1),"")</f>
        <v/>
      </c>
      <c r="C49" s="99" t="s">
        <v>437</v>
      </c>
      <c r="D49" s="99" t="str">
        <f>IF(Entries!M48="","",Entries!M48)</f>
        <v/>
      </c>
      <c r="E49" s="9"/>
      <c r="F49" s="10"/>
      <c r="G49" s="9"/>
      <c r="H49" s="10"/>
      <c r="I49" s="9"/>
      <c r="J49" s="10"/>
      <c r="K49" s="32"/>
      <c r="L49" s="103" t="str">
        <f t="shared" si="29"/>
        <v/>
      </c>
      <c r="M49" s="104" t="str">
        <f t="shared" si="31"/>
        <v/>
      </c>
      <c r="N49" s="104" t="str">
        <f t="shared" si="27"/>
        <v/>
      </c>
      <c r="O49" s="97" t="str" cm="1">
        <f t="array" ref="O49">_xlfn.IFS(SUM($E49,$G49,$I49)=0,"",$K49&gt;=time_violations,"",SUM($E49,$G49,$I49)&gt;0,SUM($E49,$G49,$I49))</f>
        <v/>
      </c>
      <c r="P49" t="str">
        <f t="shared" si="28"/>
        <v/>
      </c>
      <c r="AF49" s="97" t="str">
        <f t="shared" ca="1" si="11"/>
        <v/>
      </c>
    </row>
    <row r="50" spans="1:32" x14ac:dyDescent="0.25">
      <c r="A50" s="641"/>
      <c r="B50" s="98" t="str" cm="1">
        <f t="array" aca="1" ref="B50" ca="1">IFERROR(_xlfn.IFS(M50="","",K50&gt;=time_violations,0,OR(N50/COUNT(rank)&lt;=percentage_superior,AF50&lt;&gt;""),1),"")</f>
        <v/>
      </c>
      <c r="C50" s="99" t="s">
        <v>445</v>
      </c>
      <c r="D50" s="99" t="str">
        <f>IF(Entries!M49="","",Entries!M49)</f>
        <v/>
      </c>
      <c r="E50" s="9"/>
      <c r="F50" s="10"/>
      <c r="G50" s="9"/>
      <c r="H50" s="10"/>
      <c r="I50" s="9"/>
      <c r="J50" s="10"/>
      <c r="K50" s="32"/>
      <c r="L50" s="103" t="str">
        <f t="shared" si="29"/>
        <v/>
      </c>
      <c r="M50" s="104" t="str">
        <f t="shared" si="31"/>
        <v/>
      </c>
      <c r="N50" s="104" t="str">
        <f t="shared" si="27"/>
        <v/>
      </c>
      <c r="O50" s="97" t="str" cm="1">
        <f t="array" ref="O50">_xlfn.IFS(SUM($E50,$G50,$I50)=0,"",$K50&gt;=time_violations,"",SUM($E50,$G50,$I50)&gt;0,SUM($E50,$G50,$I50))</f>
        <v/>
      </c>
      <c r="P50" t="str">
        <f t="shared" si="28"/>
        <v/>
      </c>
      <c r="AF50" s="97" t="str">
        <f t="shared" ca="1" si="11"/>
        <v/>
      </c>
    </row>
    <row r="51" spans="1:32" x14ac:dyDescent="0.25">
      <c r="A51" s="641"/>
      <c r="B51" s="98" t="str" cm="1">
        <f t="array" aca="1" ref="B51" ca="1">IFERROR(_xlfn.IFS(M51="","",K51&gt;=time_violations,0,OR(N51/COUNT(rank)&lt;=percentage_superior,AF51&lt;&gt;""),1),"")</f>
        <v/>
      </c>
      <c r="C51" s="99" t="s">
        <v>453</v>
      </c>
      <c r="D51" s="99" t="str">
        <f>IF(Entries!M50="","",Entries!M50)</f>
        <v/>
      </c>
      <c r="E51" s="9"/>
      <c r="F51" s="10"/>
      <c r="G51" s="9"/>
      <c r="H51" s="10"/>
      <c r="I51" s="9"/>
      <c r="J51" s="10"/>
      <c r="K51" s="32"/>
      <c r="L51" s="103" t="str">
        <f t="shared" si="29"/>
        <v/>
      </c>
      <c r="M51" s="104" t="str">
        <f t="shared" si="31"/>
        <v/>
      </c>
      <c r="N51" s="104" t="str">
        <f t="shared" si="27"/>
        <v/>
      </c>
      <c r="O51" s="97" t="str" cm="1">
        <f t="array" ref="O51">_xlfn.IFS(SUM($E51,$G51,$I51)=0,"",$K51&gt;=time_violations,"",SUM($E51,$G51,$I51)&gt;0,SUM($E51,$G51,$I51))</f>
        <v/>
      </c>
      <c r="P51" t="str">
        <f t="shared" si="28"/>
        <v/>
      </c>
      <c r="AF51" s="97" t="str">
        <f t="shared" ca="1" si="11"/>
        <v/>
      </c>
    </row>
    <row r="52" spans="1:32" x14ac:dyDescent="0.25">
      <c r="A52" s="634" t="s">
        <v>37</v>
      </c>
      <c r="B52" s="105" t="str" cm="1">
        <f t="array" aca="1" ref="B52" ca="1">IFERROR(_xlfn.IFS(M52="","",K52&gt;=time_violations,0,OR(N52/COUNT(rank)&lt;=percentage_superior,AF52&lt;&gt;""),1),"")</f>
        <v/>
      </c>
      <c r="C52" s="106" t="s">
        <v>461</v>
      </c>
      <c r="D52" s="106" t="str">
        <f>IF(Entries!M51="","",Entries!M51)</f>
        <v/>
      </c>
      <c r="E52" s="11"/>
      <c r="F52" s="12"/>
      <c r="G52" s="11"/>
      <c r="H52" s="12"/>
      <c r="I52" s="11"/>
      <c r="J52" s="12"/>
      <c r="K52" s="33"/>
      <c r="L52" s="110" t="str">
        <f t="shared" si="29"/>
        <v/>
      </c>
      <c r="M52" s="111" t="str">
        <f t="shared" si="31"/>
        <v/>
      </c>
      <c r="N52" s="111" t="str">
        <f t="shared" si="27"/>
        <v/>
      </c>
      <c r="O52" s="97" t="str" cm="1">
        <f t="array" ref="O52">_xlfn.IFS(SUM($E52,$G52,$I52)=0,"",$K52&gt;=time_violations,"",SUM($E52,$G52,$I52)&gt;0,SUM($E52,$G52,$I52))</f>
        <v/>
      </c>
      <c r="P52" t="str">
        <f t="shared" si="28"/>
        <v/>
      </c>
      <c r="AF52" s="97" t="str">
        <f t="shared" ca="1" si="11"/>
        <v/>
      </c>
    </row>
    <row r="53" spans="1:32" x14ac:dyDescent="0.25">
      <c r="A53" s="634"/>
      <c r="B53" s="105" t="str" cm="1">
        <f t="array" aca="1" ref="B53" ca="1">IFERROR(_xlfn.IFS(M53="","",K53&gt;=time_violations,0,OR(N53/COUNT(rank)&lt;=percentage_superior,AF53&lt;&gt;""),1),"")</f>
        <v/>
      </c>
      <c r="C53" s="106" t="s">
        <v>470</v>
      </c>
      <c r="D53" s="106" t="str">
        <f>IF(Entries!M52="","",Entries!M52)</f>
        <v/>
      </c>
      <c r="E53" s="11"/>
      <c r="F53" s="12"/>
      <c r="G53" s="11"/>
      <c r="H53" s="12"/>
      <c r="I53" s="11"/>
      <c r="J53" s="12"/>
      <c r="K53" s="33"/>
      <c r="L53" s="110" t="str">
        <f t="shared" si="29"/>
        <v/>
      </c>
      <c r="M53" s="111" t="str">
        <f t="shared" si="31"/>
        <v/>
      </c>
      <c r="N53" s="111" t="str">
        <f t="shared" si="27"/>
        <v/>
      </c>
      <c r="O53" s="97" t="str" cm="1">
        <f t="array" ref="O53">_xlfn.IFS(SUM($E53,$G53,$I53)=0,"",$K53&gt;=time_violations,"",SUM($E53,$G53,$I53)&gt;0,SUM($E53,$G53,$I53))</f>
        <v/>
      </c>
      <c r="P53" t="str">
        <f t="shared" si="28"/>
        <v/>
      </c>
      <c r="AF53" s="97" t="str">
        <f t="shared" ca="1" si="11"/>
        <v/>
      </c>
    </row>
    <row r="54" spans="1:32" x14ac:dyDescent="0.25">
      <c r="A54" s="634"/>
      <c r="B54" s="105" t="str" cm="1">
        <f t="array" aca="1" ref="B54" ca="1">IFERROR(_xlfn.IFS(M54="","",K54&gt;=time_violations,0,OR(N54/COUNT(rank)&lt;=percentage_superior,AF54&lt;&gt;""),1),"")</f>
        <v/>
      </c>
      <c r="C54" s="106" t="s">
        <v>478</v>
      </c>
      <c r="D54" s="106" t="str">
        <f>IF(Entries!M53="","",Entries!M53)</f>
        <v/>
      </c>
      <c r="E54" s="11"/>
      <c r="F54" s="12"/>
      <c r="G54" s="11"/>
      <c r="H54" s="12"/>
      <c r="I54" s="11"/>
      <c r="J54" s="12"/>
      <c r="K54" s="33"/>
      <c r="L54" s="110" t="str">
        <f t="shared" si="29"/>
        <v/>
      </c>
      <c r="M54" s="111" t="str">
        <f t="shared" si="31"/>
        <v/>
      </c>
      <c r="N54" s="111" t="str">
        <f t="shared" si="27"/>
        <v/>
      </c>
      <c r="O54" s="97" t="str" cm="1">
        <f t="array" ref="O54">_xlfn.IFS(SUM($E54,$G54,$I54)=0,"",$K54&gt;=time_violations,"",SUM($E54,$G54,$I54)&gt;0,SUM($E54,$G54,$I54))</f>
        <v/>
      </c>
      <c r="P54" t="str">
        <f t="shared" si="28"/>
        <v/>
      </c>
      <c r="AF54" s="97" t="str">
        <f t="shared" ca="1" si="11"/>
        <v/>
      </c>
    </row>
    <row r="55" spans="1:32" x14ac:dyDescent="0.25">
      <c r="A55" s="634"/>
      <c r="B55" s="105" t="str" cm="1">
        <f t="array" aca="1" ref="B55" ca="1">IFERROR(_xlfn.IFS(M55="","",K55&gt;=time_violations,0,OR(N55/COUNT(rank)&lt;=percentage_superior,AF55&lt;&gt;""),1),"")</f>
        <v/>
      </c>
      <c r="C55" s="106" t="s">
        <v>486</v>
      </c>
      <c r="D55" s="106" t="str">
        <f>IF(Entries!M54="","",Entries!M54)</f>
        <v/>
      </c>
      <c r="E55" s="11"/>
      <c r="F55" s="12"/>
      <c r="G55" s="11"/>
      <c r="H55" s="12"/>
      <c r="I55" s="11"/>
      <c r="J55" s="12"/>
      <c r="K55" s="33"/>
      <c r="L55" s="110" t="str">
        <f t="shared" si="29"/>
        <v/>
      </c>
      <c r="M55" s="111" t="str">
        <f t="shared" si="31"/>
        <v/>
      </c>
      <c r="N55" s="111" t="str">
        <f t="shared" si="27"/>
        <v/>
      </c>
      <c r="O55" s="97" t="str" cm="1">
        <f t="array" ref="O55">_xlfn.IFS(SUM($E55,$G55,$I55)=0,"",$K55&gt;=time_violations,"",SUM($E55,$G55,$I55)&gt;0,SUM($E55,$G55,$I55))</f>
        <v/>
      </c>
      <c r="P55" t="str">
        <f t="shared" si="28"/>
        <v/>
      </c>
      <c r="AF55" s="97" t="str">
        <f t="shared" ca="1" si="11"/>
        <v/>
      </c>
    </row>
    <row r="56" spans="1:32" x14ac:dyDescent="0.25">
      <c r="A56" s="635" t="s">
        <v>38</v>
      </c>
      <c r="B56" s="112" t="str" cm="1">
        <f t="array" aca="1" ref="B56" ca="1">IFERROR(_xlfn.IFS(M56="","",K56&gt;=time_violations,0,OR(N56/COUNT(rank)&lt;=percentage_superior,AF56&lt;&gt;""),1),"")</f>
        <v/>
      </c>
      <c r="C56" s="113" t="s">
        <v>494</v>
      </c>
      <c r="D56" s="113" t="str">
        <f>IF(Entries!M55="","",Entries!M55)</f>
        <v/>
      </c>
      <c r="E56" s="13"/>
      <c r="F56" s="14"/>
      <c r="G56" s="13"/>
      <c r="H56" s="14"/>
      <c r="I56" s="13"/>
      <c r="J56" s="14"/>
      <c r="K56" s="34"/>
      <c r="L56" s="117" t="str">
        <f t="shared" si="29"/>
        <v/>
      </c>
      <c r="M56" s="118" t="str">
        <f t="shared" si="31"/>
        <v/>
      </c>
      <c r="N56" s="118" t="str">
        <f t="shared" si="27"/>
        <v/>
      </c>
      <c r="O56" s="97" t="str" cm="1">
        <f t="array" ref="O56">_xlfn.IFS(SUM($E56,$G56,$I56)=0,"",$K56&gt;=time_violations,"",SUM($E56,$G56,$I56)&gt;0,SUM($E56,$G56,$I56))</f>
        <v/>
      </c>
      <c r="P56" t="str">
        <f t="shared" si="28"/>
        <v/>
      </c>
      <c r="AF56" s="97" t="str">
        <f t="shared" ca="1" si="11"/>
        <v/>
      </c>
    </row>
    <row r="57" spans="1:32" x14ac:dyDescent="0.25">
      <c r="A57" s="635"/>
      <c r="B57" s="112" t="str" cm="1">
        <f t="array" aca="1" ref="B57" ca="1">IFERROR(_xlfn.IFS(M57="","",K57&gt;=time_violations,0,OR(N57/COUNT(rank)&lt;=percentage_superior,AF57&lt;&gt;""),1),"")</f>
        <v/>
      </c>
      <c r="C57" s="113" t="s">
        <v>503</v>
      </c>
      <c r="D57" s="113" t="str">
        <f>IF(Entries!M56="","",Entries!M56)</f>
        <v/>
      </c>
      <c r="E57" s="13"/>
      <c r="F57" s="14"/>
      <c r="G57" s="13"/>
      <c r="H57" s="14"/>
      <c r="I57" s="13"/>
      <c r="J57" s="14"/>
      <c r="K57" s="34"/>
      <c r="L57" s="117" t="str">
        <f t="shared" si="29"/>
        <v/>
      </c>
      <c r="M57" s="118" t="str">
        <f t="shared" si="31"/>
        <v/>
      </c>
      <c r="N57" s="118" t="str">
        <f t="shared" si="27"/>
        <v/>
      </c>
      <c r="O57" s="97" t="str" cm="1">
        <f t="array" ref="O57">_xlfn.IFS(SUM($E57,$G57,$I57)=0,"",$K57&gt;=time_violations,"",SUM($E57,$G57,$I57)&gt;0,SUM($E57,$G57,$I57))</f>
        <v/>
      </c>
      <c r="P57" t="str">
        <f t="shared" si="28"/>
        <v/>
      </c>
      <c r="AF57" s="97" t="str">
        <f t="shared" ca="1" si="11"/>
        <v/>
      </c>
    </row>
    <row r="58" spans="1:32" x14ac:dyDescent="0.25">
      <c r="A58" s="635"/>
      <c r="B58" s="112" t="str" cm="1">
        <f t="array" aca="1" ref="B58" ca="1">IFERROR(_xlfn.IFS(M58="","",K58&gt;=time_violations,0,OR(N58/COUNT(rank)&lt;=percentage_superior,AF58&lt;&gt;""),1),"")</f>
        <v/>
      </c>
      <c r="C58" s="113" t="s">
        <v>511</v>
      </c>
      <c r="D58" s="113" t="str">
        <f>IF(Entries!M57="","",Entries!M57)</f>
        <v/>
      </c>
      <c r="E58" s="13"/>
      <c r="F58" s="14"/>
      <c r="G58" s="13"/>
      <c r="H58" s="14"/>
      <c r="I58" s="13"/>
      <c r="J58" s="14"/>
      <c r="K58" s="34"/>
      <c r="L58" s="117" t="str">
        <f t="shared" si="29"/>
        <v/>
      </c>
      <c r="M58" s="118" t="str">
        <f t="shared" si="31"/>
        <v/>
      </c>
      <c r="N58" s="118" t="str">
        <f t="shared" si="27"/>
        <v/>
      </c>
      <c r="O58" s="97" t="str" cm="1">
        <f t="array" ref="O58">_xlfn.IFS(SUM($E58,$G58,$I58)=0,"",$K58&gt;=time_violations,"",SUM($E58,$G58,$I58)&gt;0,SUM($E58,$G58,$I58))</f>
        <v/>
      </c>
      <c r="P58" t="str">
        <f t="shared" si="28"/>
        <v/>
      </c>
      <c r="AF58" s="97" t="str">
        <f t="shared" ca="1" si="11"/>
        <v/>
      </c>
    </row>
    <row r="59" spans="1:32" x14ac:dyDescent="0.25">
      <c r="A59" s="534"/>
      <c r="B59" s="119" t="str" cm="1">
        <f t="array" aca="1" ref="B59" ca="1">IFERROR(_xlfn.IFS(M59="","",K59&gt;=time_violations,0,OR(N59/COUNT(rank)&lt;=percentage_superior,AF59&lt;&gt;""),1),"")</f>
        <v/>
      </c>
      <c r="C59" s="120" t="s">
        <v>519</v>
      </c>
      <c r="D59" s="120" t="str">
        <f>IF(Entries!M58="","",Entries!M58)</f>
        <v/>
      </c>
      <c r="E59" s="15"/>
      <c r="F59" s="16"/>
      <c r="G59" s="15"/>
      <c r="H59" s="16"/>
      <c r="I59" s="15"/>
      <c r="J59" s="16"/>
      <c r="K59" s="35"/>
      <c r="L59" s="117" t="str">
        <f t="shared" si="29"/>
        <v/>
      </c>
      <c r="M59" s="118" t="str">
        <f t="shared" si="31"/>
        <v/>
      </c>
      <c r="N59" s="118" t="str">
        <f t="shared" si="27"/>
        <v/>
      </c>
      <c r="O59" s="97" t="str" cm="1">
        <f t="array" ref="O59">_xlfn.IFS(SUM($E59,$G59,$I59)=0,"",$K59&gt;=time_violations,"",SUM($E59,$G59,$I59)&gt;0,SUM($E59,$G59,$I59))</f>
        <v/>
      </c>
      <c r="P59" t="str">
        <f t="shared" si="28"/>
        <v/>
      </c>
      <c r="AF59" s="97" t="str">
        <f t="shared" ca="1" si="11"/>
        <v/>
      </c>
    </row>
    <row r="60" spans="1:32" x14ac:dyDescent="0.25">
      <c r="A60" s="636" t="s">
        <v>39</v>
      </c>
      <c r="B60" s="124" t="str" cm="1">
        <f t="array" aca="1" ref="B60" ca="1">IFERROR(_xlfn.IFS(M60="","",K60&gt;=time_violations,0,OR(N60/COUNT(rank)&lt;=percentage_superior,AF60&lt;&gt;""),1),"")</f>
        <v/>
      </c>
      <c r="C60" s="188" t="s">
        <v>527</v>
      </c>
      <c r="D60" s="149" t="str">
        <f>IF(Entries!M59="","",Entries!M59)</f>
        <v/>
      </c>
      <c r="E60" s="17"/>
      <c r="F60" s="18"/>
      <c r="G60" s="17"/>
      <c r="H60" s="18"/>
      <c r="I60" s="17"/>
      <c r="J60" s="18"/>
      <c r="K60" s="192"/>
      <c r="L60" s="129" t="str">
        <f t="shared" si="29"/>
        <v/>
      </c>
      <c r="M60" s="130" t="str">
        <f t="shared" si="31"/>
        <v/>
      </c>
      <c r="N60" s="130" t="str">
        <f t="shared" si="27"/>
        <v/>
      </c>
      <c r="O60" s="97" t="str" cm="1">
        <f t="array" ref="O60">_xlfn.IFS(SUM($E60,$G60,$I60)=0,"",$K60&gt;=time_violations,"",SUM($E60,$G60,$I60)&gt;0,SUM($E60,$G60,$I60))</f>
        <v/>
      </c>
      <c r="P60" t="str">
        <f t="shared" si="28"/>
        <v/>
      </c>
      <c r="AF60" s="97" t="str">
        <f t="shared" ca="1" si="11"/>
        <v/>
      </c>
    </row>
    <row r="61" spans="1:32" x14ac:dyDescent="0.25">
      <c r="A61" s="636"/>
      <c r="B61" s="124" t="str" cm="1">
        <f t="array" aca="1" ref="B61" ca="1">IFERROR(_xlfn.IFS(M61="","",K61&gt;=time_violations,0,OR(N61/COUNT(rank)&lt;=percentage_superior,AF61&lt;&gt;""),1),"")</f>
        <v/>
      </c>
      <c r="C61" s="188" t="s">
        <v>536</v>
      </c>
      <c r="D61" s="149" t="str">
        <f>IF(Entries!M60="","",Entries!M60)</f>
        <v/>
      </c>
      <c r="E61" s="17"/>
      <c r="F61" s="18"/>
      <c r="G61" s="17"/>
      <c r="H61" s="18"/>
      <c r="I61" s="17"/>
      <c r="J61" s="18"/>
      <c r="K61" s="36"/>
      <c r="L61" s="129" t="str">
        <f t="shared" si="29"/>
        <v/>
      </c>
      <c r="M61" s="130" t="str">
        <f t="shared" si="31"/>
        <v/>
      </c>
      <c r="N61" s="130" t="str">
        <f t="shared" si="27"/>
        <v/>
      </c>
      <c r="O61" s="97" t="str" cm="1">
        <f t="array" ref="O61">_xlfn.IFS(SUM($E61,$G61,$I61)=0,"",$K61&gt;=time_violations,"",SUM($E61,$G61,$I61)&gt;0,SUM($E61,$G61,$I61))</f>
        <v/>
      </c>
      <c r="P61" t="str">
        <f t="shared" si="28"/>
        <v/>
      </c>
      <c r="AF61" s="97" t="str">
        <f t="shared" ca="1" si="11"/>
        <v/>
      </c>
    </row>
    <row r="62" spans="1:32" x14ac:dyDescent="0.25">
      <c r="A62" s="636"/>
      <c r="B62" s="124" t="str" cm="1">
        <f t="array" aca="1" ref="B62" ca="1">IFERROR(_xlfn.IFS(M62="","",K62&gt;=time_violations,0,OR(N62/COUNT(rank)&lt;=percentage_superior,AF62&lt;&gt;""),1),"")</f>
        <v/>
      </c>
      <c r="C62" s="188" t="s">
        <v>544</v>
      </c>
      <c r="D62" s="149" t="str">
        <f>IF(Entries!M61="","",Entries!M61)</f>
        <v/>
      </c>
      <c r="E62" s="17"/>
      <c r="F62" s="18"/>
      <c r="G62" s="17"/>
      <c r="H62" s="18"/>
      <c r="I62" s="17"/>
      <c r="J62" s="18"/>
      <c r="K62" s="36"/>
      <c r="L62" s="129" t="str">
        <f t="shared" si="29"/>
        <v/>
      </c>
      <c r="M62" s="130" t="str">
        <f t="shared" si="31"/>
        <v/>
      </c>
      <c r="N62" s="130" t="str">
        <f t="shared" si="27"/>
        <v/>
      </c>
      <c r="O62" s="97" t="str" cm="1">
        <f t="array" ref="O62">_xlfn.IFS(SUM($E62,$G62,$I62)=0,"",$K62&gt;=time_violations,"",SUM($E62,$G62,$I62)&gt;0,SUM($E62,$G62,$I62))</f>
        <v/>
      </c>
      <c r="P62" t="str">
        <f t="shared" si="28"/>
        <v/>
      </c>
      <c r="AF62" s="97" t="str">
        <f t="shared" ca="1" si="11"/>
        <v/>
      </c>
    </row>
    <row r="63" spans="1:32" x14ac:dyDescent="0.25">
      <c r="A63" s="636"/>
      <c r="B63" s="124" t="str" cm="1">
        <f t="array" aca="1" ref="B63" ca="1">IFERROR(_xlfn.IFS(M63="","",K63&gt;=time_violations,0,OR(N63/COUNT(rank)&lt;=percentage_superior,AF63&lt;&gt;""),1),"")</f>
        <v/>
      </c>
      <c r="C63" s="188" t="s">
        <v>552</v>
      </c>
      <c r="D63" s="149" t="str">
        <f>IF(Entries!M62="","",Entries!M62)</f>
        <v/>
      </c>
      <c r="E63" s="17"/>
      <c r="F63" s="18"/>
      <c r="G63" s="17"/>
      <c r="H63" s="18"/>
      <c r="I63" s="17"/>
      <c r="J63" s="18"/>
      <c r="K63" s="36"/>
      <c r="L63" s="129" t="str">
        <f t="shared" si="29"/>
        <v/>
      </c>
      <c r="M63" s="130" t="str">
        <f t="shared" si="31"/>
        <v/>
      </c>
      <c r="N63" s="130" t="str">
        <f t="shared" si="27"/>
        <v/>
      </c>
      <c r="O63" s="97" t="str" cm="1">
        <f t="array" ref="O63">_xlfn.IFS(SUM($E63,$G63,$I63)=0,"",$K63&gt;=time_violations,"",SUM($E63,$G63,$I63)&gt;0,SUM($E63,$G63,$I63))</f>
        <v/>
      </c>
      <c r="P63" t="str">
        <f t="shared" si="28"/>
        <v/>
      </c>
      <c r="AF63" s="97" t="str">
        <f t="shared" ca="1" si="11"/>
        <v/>
      </c>
    </row>
    <row r="64" spans="1:32" x14ac:dyDescent="0.25">
      <c r="A64" s="554" t="s">
        <v>40</v>
      </c>
      <c r="B64" s="400" t="str" cm="1">
        <f t="array" aca="1" ref="B64" ca="1">IFERROR(_xlfn.IFS(M64="","",K64&gt;=time_violations,0,OR(N64/COUNT(rank)&lt;=percentage_superior,AF64&lt;&gt;""),1),"")</f>
        <v/>
      </c>
      <c r="C64" s="131" t="s">
        <v>560</v>
      </c>
      <c r="D64" s="151" t="str">
        <f>IF(Entries!M63="","",Entries!M63)</f>
        <v/>
      </c>
      <c r="E64" s="19"/>
      <c r="F64" s="20"/>
      <c r="G64" s="19"/>
      <c r="H64" s="20"/>
      <c r="I64" s="19"/>
      <c r="J64" s="20"/>
      <c r="K64" s="37"/>
      <c r="L64" s="135" t="str">
        <f t="shared" si="29"/>
        <v/>
      </c>
      <c r="M64" s="133" t="str">
        <f t="shared" si="31"/>
        <v/>
      </c>
      <c r="N64" s="133" t="str">
        <f t="shared" si="27"/>
        <v/>
      </c>
      <c r="O64" s="97" t="str" cm="1">
        <f t="array" ref="O64">_xlfn.IFS(SUM($E64,$G64,$I64)=0,"",$K64&gt;=time_violations,"",SUM($E64,$G64,$I64)&gt;0,SUM($E64,$G64,$I64))</f>
        <v/>
      </c>
      <c r="P64" t="str">
        <f t="shared" si="28"/>
        <v/>
      </c>
      <c r="AF64" s="97" t="str">
        <f t="shared" ca="1" si="11"/>
        <v/>
      </c>
    </row>
    <row r="65" spans="1:32" x14ac:dyDescent="0.25">
      <c r="A65" s="637"/>
      <c r="B65" s="136" t="str" cm="1">
        <f t="array" aca="1" ref="B65" ca="1">IFERROR(_xlfn.IFS(M65="","",K65&gt;=time_violations,0,OR(N65/COUNT(rank)&lt;=percentage_superior,AF65&lt;&gt;""),1),"")</f>
        <v/>
      </c>
      <c r="C65" s="137" t="s">
        <v>569</v>
      </c>
      <c r="D65" s="137" t="str">
        <f>IF(Entries!M64="","",Entries!M64)</f>
        <v/>
      </c>
      <c r="E65" s="21"/>
      <c r="F65" s="22"/>
      <c r="G65" s="21"/>
      <c r="H65" s="22"/>
      <c r="I65" s="21"/>
      <c r="J65" s="22"/>
      <c r="K65" s="37"/>
      <c r="L65" s="135" t="str">
        <f t="shared" si="29"/>
        <v/>
      </c>
      <c r="M65" s="133" t="str">
        <f t="shared" si="31"/>
        <v/>
      </c>
      <c r="N65" s="133" t="str">
        <f t="shared" si="27"/>
        <v/>
      </c>
      <c r="O65" s="97" t="str" cm="1">
        <f t="array" ref="O65">_xlfn.IFS(SUM($E65,$G65,$I65)=0,"",$K65&gt;=time_violations,"",SUM($E65,$G65,$I65)&gt;0,SUM($E65,$G65,$I65))</f>
        <v/>
      </c>
      <c r="P65" t="str">
        <f t="shared" si="28"/>
        <v/>
      </c>
      <c r="AF65" s="97" t="str">
        <f t="shared" ca="1" si="11"/>
        <v/>
      </c>
    </row>
    <row r="66" spans="1:32" x14ac:dyDescent="0.25">
      <c r="A66" s="637"/>
      <c r="B66" s="136" t="str" cm="1">
        <f t="array" aca="1" ref="B66" ca="1">IFERROR(_xlfn.IFS(M66="","",K66&gt;=time_violations,0,OR(N66/COUNT(rank)&lt;=percentage_superior,AF66&lt;&gt;""),1),"")</f>
        <v/>
      </c>
      <c r="C66" s="137" t="s">
        <v>577</v>
      </c>
      <c r="D66" s="137" t="str">
        <f>IF(Entries!M65="","",Entries!M65)</f>
        <v/>
      </c>
      <c r="E66" s="21"/>
      <c r="F66" s="22"/>
      <c r="G66" s="21"/>
      <c r="H66" s="22"/>
      <c r="I66" s="21"/>
      <c r="J66" s="22"/>
      <c r="K66" s="37"/>
      <c r="L66" s="135" t="str">
        <f t="shared" si="29"/>
        <v/>
      </c>
      <c r="M66" s="133" t="str">
        <f t="shared" si="31"/>
        <v/>
      </c>
      <c r="N66" s="133" t="str">
        <f t="shared" si="27"/>
        <v/>
      </c>
      <c r="O66" s="97" t="str" cm="1">
        <f t="array" ref="O66">_xlfn.IFS(SUM($E66,$G66,$I66)=0,"",$K66&gt;=time_violations,"",SUM($E66,$G66,$I66)&gt;0,SUM($E66,$G66,$I66))</f>
        <v/>
      </c>
      <c r="P66" t="str">
        <f t="shared" si="28"/>
        <v/>
      </c>
      <c r="AF66" s="97" t="str">
        <f t="shared" ca="1" si="11"/>
        <v/>
      </c>
    </row>
    <row r="67" spans="1:32" x14ac:dyDescent="0.25">
      <c r="A67" s="552"/>
      <c r="B67" s="136" t="str" cm="1">
        <f t="array" aca="1" ref="B67" ca="1">IFERROR(_xlfn.IFS(M67="","",K67&gt;=time_violations,0,OR(N67/COUNT(rank)&lt;=percentage_superior,AF67&lt;&gt;""),1),"")</f>
        <v/>
      </c>
      <c r="C67" s="137" t="s">
        <v>585</v>
      </c>
      <c r="D67" s="137" t="str">
        <f>IF(Entries!M66="","",Entries!M66)</f>
        <v/>
      </c>
      <c r="E67" s="21"/>
      <c r="F67" s="22"/>
      <c r="G67" s="21"/>
      <c r="H67" s="22"/>
      <c r="I67" s="21"/>
      <c r="J67" s="22"/>
      <c r="K67" s="37"/>
      <c r="L67" s="135" t="str">
        <f t="shared" si="29"/>
        <v/>
      </c>
      <c r="M67" s="133" t="str">
        <f t="shared" si="31"/>
        <v/>
      </c>
      <c r="N67" s="133" t="str">
        <f t="shared" si="27"/>
        <v/>
      </c>
      <c r="O67" s="97" t="str" cm="1">
        <f t="array" ref="O67">_xlfn.IFS(SUM($E67,$G67,$I67)=0,"",$K67&gt;=time_violations,"",SUM($E67,$G67,$I67)&gt;0,SUM($E67,$G67,$I67))</f>
        <v/>
      </c>
      <c r="P67" t="str">
        <f t="shared" si="28"/>
        <v/>
      </c>
      <c r="AF67" s="97" t="str">
        <f t="shared" ca="1" si="11"/>
        <v/>
      </c>
    </row>
    <row r="68" spans="1:32" x14ac:dyDescent="0.25">
      <c r="A68" s="561" t="s">
        <v>41</v>
      </c>
      <c r="B68" s="140" t="str" cm="1">
        <f t="array" aca="1" ref="B68" ca="1">IFERROR(_xlfn.IFS(M68="","",K68&gt;=time_violations,0,OR(N68/COUNT(rank)&lt;=percentage_superior,AF68&lt;&gt;""),1),"")</f>
        <v/>
      </c>
      <c r="C68" s="141" t="s">
        <v>593</v>
      </c>
      <c r="D68" s="141" t="str">
        <f>IF(Entries!M67="","",Entries!M67)</f>
        <v/>
      </c>
      <c r="E68" s="1"/>
      <c r="F68" s="2"/>
      <c r="G68" s="1"/>
      <c r="H68" s="2"/>
      <c r="I68" s="1"/>
      <c r="J68" s="2"/>
      <c r="K68" s="29"/>
      <c r="L68" s="65" t="str">
        <f>IF(SUM($E68,$G68,$I68)=0,"",SUM($E68,$G68,$I68))</f>
        <v/>
      </c>
      <c r="M68" s="64" t="str">
        <f>IF(SUM(F68,H68,J68)&gt;0,SUM(F68,H68,J68),"")</f>
        <v/>
      </c>
      <c r="N68" s="66" t="str">
        <f t="shared" ref="N68:N99" si="32">IFERROR(_xlfn.RANK.EQ($O68, rank,1) + COUNTIFS(rank, $O68,score, "&gt;" &amp;M68),"")</f>
        <v/>
      </c>
      <c r="O68" s="97" t="str" cm="1">
        <f t="array" ref="O68">_xlfn.IFS(SUM($E68,$G68,$I68)=0,"",$K68&gt;=time_violations,"",SUM($E68,$G68,$I68)&gt;0,SUM($E68,$G68,$I68))</f>
        <v/>
      </c>
      <c r="P68" t="str">
        <f t="shared" ref="P68:P99" si="33">IF(K68="","",K68*penalty_points-penalty_points)</f>
        <v/>
      </c>
      <c r="AF68" s="97" t="str">
        <f t="shared" ca="1" si="11"/>
        <v/>
      </c>
    </row>
    <row r="69" spans="1:32" x14ac:dyDescent="0.25">
      <c r="A69" s="562"/>
      <c r="B69" s="142" t="str" cm="1">
        <f t="array" aca="1" ref="B69" ca="1">IFERROR(_xlfn.IFS(M69="","",K69&gt;=time_violations,0,OR(N69/COUNT(rank)&lt;=percentage_superior,AF69&lt;&gt;""),1),"")</f>
        <v/>
      </c>
      <c r="C69" s="143" t="s">
        <v>602</v>
      </c>
      <c r="D69" s="143" t="str">
        <f>IF(Entries!M68="","",Entries!M68)</f>
        <v/>
      </c>
      <c r="E69" s="3"/>
      <c r="F69" s="4"/>
      <c r="G69" s="3"/>
      <c r="H69" s="4"/>
      <c r="I69" s="3"/>
      <c r="J69" s="4"/>
      <c r="K69" s="29"/>
      <c r="L69" s="65" t="str">
        <f t="shared" ref="L69:L99" si="34">IF(SUM($E69,$G69,$I69)=0,"",SUM($E69,$G69,$I69))</f>
        <v/>
      </c>
      <c r="M69" s="64" t="str">
        <f t="shared" ref="M69:M74" si="35">IF(SUM(F69,H69,J69)&gt;0,SUM(F69,H69,J69),"")</f>
        <v/>
      </c>
      <c r="N69" s="66" t="str">
        <f t="shared" si="32"/>
        <v/>
      </c>
      <c r="O69" s="97" t="str" cm="1">
        <f t="array" ref="O69">_xlfn.IFS(SUM($E69,$G69,$I69)=0,"",$K69&gt;=time_violations,"",SUM($E69,$G69,$I69)&gt;0,SUM($E69,$G69,$I69))</f>
        <v/>
      </c>
      <c r="P69" t="str">
        <f t="shared" si="33"/>
        <v/>
      </c>
      <c r="AF69" s="97" t="str">
        <f t="shared" ref="AF69:AF131" ca="1" si="36">IFERROR(VLOOKUP(C69,$R$4:$AD$11,11,FALSE),"")</f>
        <v/>
      </c>
    </row>
    <row r="70" spans="1:32" x14ac:dyDescent="0.25">
      <c r="A70" s="562"/>
      <c r="B70" s="142" t="str" cm="1">
        <f t="array" aca="1" ref="B70" ca="1">IFERROR(_xlfn.IFS(M70="","",K70&gt;=time_violations,0,OR(N70/COUNT(rank)&lt;=percentage_superior,AF70&lt;&gt;""),1),"")</f>
        <v/>
      </c>
      <c r="C70" s="143" t="s">
        <v>610</v>
      </c>
      <c r="D70" s="143" t="str">
        <f>IF(Entries!M69="","",Entries!M69)</f>
        <v/>
      </c>
      <c r="E70" s="3"/>
      <c r="F70" s="4"/>
      <c r="G70" s="3"/>
      <c r="H70" s="4"/>
      <c r="I70" s="3"/>
      <c r="J70" s="4"/>
      <c r="K70" s="29"/>
      <c r="L70" s="65" t="str">
        <f t="shared" si="34"/>
        <v/>
      </c>
      <c r="M70" s="64" t="str">
        <f t="shared" si="35"/>
        <v/>
      </c>
      <c r="N70" s="66" t="str">
        <f t="shared" si="32"/>
        <v/>
      </c>
      <c r="O70" s="97" t="str" cm="1">
        <f t="array" ref="O70">_xlfn.IFS(SUM($E70,$G70,$I70)=0,"",$K70&gt;=time_violations,"",SUM($E70,$G70,$I70)&gt;0,SUM($E70,$G70,$I70))</f>
        <v/>
      </c>
      <c r="P70" t="str">
        <f t="shared" si="33"/>
        <v/>
      </c>
      <c r="AF70" s="97" t="str">
        <f t="shared" ca="1" si="36"/>
        <v/>
      </c>
    </row>
    <row r="71" spans="1:32" x14ac:dyDescent="0.25">
      <c r="A71" s="563"/>
      <c r="B71" s="142" t="str" cm="1">
        <f t="array" aca="1" ref="B71" ca="1">IFERROR(_xlfn.IFS(M71="","",K71&gt;=time_violations,0,OR(N71/COUNT(rank)&lt;=percentage_superior,AF71&lt;&gt;""),1),"")</f>
        <v/>
      </c>
      <c r="C71" s="143" t="s">
        <v>618</v>
      </c>
      <c r="D71" s="143" t="str">
        <f>IF(Entries!M70="","",Entries!M70)</f>
        <v/>
      </c>
      <c r="E71" s="3"/>
      <c r="F71" s="4"/>
      <c r="G71" s="3"/>
      <c r="H71" s="4"/>
      <c r="I71" s="3"/>
      <c r="J71" s="4"/>
      <c r="K71" s="29"/>
      <c r="L71" s="65" t="str">
        <f t="shared" si="34"/>
        <v/>
      </c>
      <c r="M71" s="64" t="str">
        <f t="shared" si="35"/>
        <v/>
      </c>
      <c r="N71" s="66" t="str">
        <f t="shared" si="32"/>
        <v/>
      </c>
      <c r="O71" s="97" t="str" cm="1">
        <f t="array" ref="O71">_xlfn.IFS(SUM($E71,$G71,$I71)=0,"",$K71&gt;=time_violations,"",SUM($E71,$G71,$I71)&gt;0,SUM($E71,$G71,$I71))</f>
        <v/>
      </c>
      <c r="P71" t="str">
        <f t="shared" si="33"/>
        <v/>
      </c>
      <c r="AF71" s="97" t="str">
        <f t="shared" ca="1" si="36"/>
        <v/>
      </c>
    </row>
    <row r="72" spans="1:32" x14ac:dyDescent="0.25">
      <c r="A72" s="639" t="s">
        <v>42</v>
      </c>
      <c r="B72" s="77" t="str" cm="1">
        <f t="array" aca="1" ref="B72" ca="1">IFERROR(_xlfn.IFS(M72="","",K72&gt;=time_violations,0,OR(N72/COUNT(rank)&lt;=percentage_superior,AF72&lt;&gt;""),1),"")</f>
        <v/>
      </c>
      <c r="C72" s="78" t="s">
        <v>626</v>
      </c>
      <c r="D72" s="78" t="str">
        <f>IF(Entries!M71="","",Entries!M71)</f>
        <v/>
      </c>
      <c r="E72" s="5"/>
      <c r="F72" s="6"/>
      <c r="G72" s="5"/>
      <c r="H72" s="6"/>
      <c r="I72" s="5"/>
      <c r="J72" s="6"/>
      <c r="K72" s="30"/>
      <c r="L72" s="82" t="str">
        <f t="shared" si="34"/>
        <v/>
      </c>
      <c r="M72" s="83" t="str">
        <f t="shared" si="35"/>
        <v/>
      </c>
      <c r="N72" s="84" t="str">
        <f t="shared" si="32"/>
        <v/>
      </c>
      <c r="O72" s="97" t="str" cm="1">
        <f t="array" ref="O72">_xlfn.IFS(SUM($E72,$G72,$I72)=0,"",$K72&gt;=time_violations,"",SUM($E72,$G72,$I72)&gt;0,SUM($E72,$G72,$I72))</f>
        <v/>
      </c>
      <c r="P72" t="str">
        <f t="shared" si="33"/>
        <v/>
      </c>
      <c r="AF72" s="97" t="str">
        <f t="shared" ca="1" si="36"/>
        <v/>
      </c>
    </row>
    <row r="73" spans="1:32" x14ac:dyDescent="0.25">
      <c r="A73" s="639"/>
      <c r="B73" s="77" t="str" cm="1">
        <f t="array" aca="1" ref="B73" ca="1">IFERROR(_xlfn.IFS(M73="","",K73&gt;=time_violations,0,OR(N73/COUNT(rank)&lt;=percentage_superior,AF73&lt;&gt;""),1),"")</f>
        <v/>
      </c>
      <c r="C73" s="78" t="s">
        <v>635</v>
      </c>
      <c r="D73" s="78" t="str">
        <f>IF(Entries!M72="","",Entries!M72)</f>
        <v/>
      </c>
      <c r="E73" s="5"/>
      <c r="F73" s="6"/>
      <c r="G73" s="5"/>
      <c r="H73" s="6"/>
      <c r="I73" s="5"/>
      <c r="J73" s="6"/>
      <c r="K73" s="30"/>
      <c r="L73" s="82" t="str">
        <f t="shared" si="34"/>
        <v/>
      </c>
      <c r="M73" s="83" t="str">
        <f t="shared" si="35"/>
        <v/>
      </c>
      <c r="N73" s="84" t="str">
        <f t="shared" si="32"/>
        <v/>
      </c>
      <c r="O73" s="97" t="str" cm="1">
        <f t="array" ref="O73">_xlfn.IFS(SUM($E73,$G73,$I73)=0,"",$K73&gt;=time_violations,"",SUM($E73,$G73,$I73)&gt;0,SUM($E73,$G73,$I73))</f>
        <v/>
      </c>
      <c r="P73" t="str">
        <f t="shared" si="33"/>
        <v/>
      </c>
      <c r="AF73" s="97" t="str">
        <f t="shared" ca="1" si="36"/>
        <v/>
      </c>
    </row>
    <row r="74" spans="1:32" x14ac:dyDescent="0.25">
      <c r="A74" s="639"/>
      <c r="B74" s="77" t="str" cm="1">
        <f t="array" aca="1" ref="B74" ca="1">IFERROR(_xlfn.IFS(M74="","",K74&gt;=time_violations,0,OR(N74/COUNT(rank)&lt;=percentage_superior,AF74&lt;&gt;""),1),"")</f>
        <v/>
      </c>
      <c r="C74" s="78" t="s">
        <v>643</v>
      </c>
      <c r="D74" s="78" t="str">
        <f>IF(Entries!M73="","",Entries!M73)</f>
        <v/>
      </c>
      <c r="E74" s="5"/>
      <c r="F74" s="6"/>
      <c r="G74" s="5"/>
      <c r="H74" s="6"/>
      <c r="I74" s="5"/>
      <c r="J74" s="6"/>
      <c r="K74" s="30"/>
      <c r="L74" s="82" t="str">
        <f t="shared" si="34"/>
        <v/>
      </c>
      <c r="M74" s="83" t="str">
        <f t="shared" si="35"/>
        <v/>
      </c>
      <c r="N74" s="84" t="str">
        <f t="shared" si="32"/>
        <v/>
      </c>
      <c r="O74" s="97" t="str" cm="1">
        <f t="array" ref="O74">_xlfn.IFS(SUM($E74,$G74,$I74)=0,"",$K74&gt;=time_violations,"",SUM($E74,$G74,$I74)&gt;0,SUM($E74,$G74,$I74))</f>
        <v/>
      </c>
      <c r="P74" t="str">
        <f t="shared" si="33"/>
        <v/>
      </c>
      <c r="AF74" s="97" t="str">
        <f t="shared" ca="1" si="36"/>
        <v/>
      </c>
    </row>
    <row r="75" spans="1:32" x14ac:dyDescent="0.25">
      <c r="A75" s="639"/>
      <c r="B75" s="77" t="str" cm="1">
        <f t="array" aca="1" ref="B75" ca="1">IFERROR(_xlfn.IFS(M75="","",K75&gt;=time_violations,0,OR(N75/COUNT(rank)&lt;=percentage_superior,AF75&lt;&gt;""),1),"")</f>
        <v/>
      </c>
      <c r="C75" s="78" t="s">
        <v>651</v>
      </c>
      <c r="D75" s="78" t="str">
        <f>IF(Entries!M74="","",Entries!M74)</f>
        <v/>
      </c>
      <c r="E75" s="5"/>
      <c r="F75" s="6"/>
      <c r="G75" s="5"/>
      <c r="H75" s="6"/>
      <c r="I75" s="5"/>
      <c r="J75" s="6"/>
      <c r="K75" s="30"/>
      <c r="L75" s="82" t="str">
        <f t="shared" si="34"/>
        <v/>
      </c>
      <c r="M75" s="83" t="str">
        <f>IF(SUM(F75,H75,J75)&gt;0,SUM(F75,H75,J75),"")</f>
        <v/>
      </c>
      <c r="N75" s="84" t="str">
        <f t="shared" si="32"/>
        <v/>
      </c>
      <c r="O75" s="97" t="str" cm="1">
        <f t="array" ref="O75">_xlfn.IFS(SUM($E75,$G75,$I75)=0,"",$K75&gt;=time_violations,"",SUM($E75,$G75,$I75)&gt;0,SUM($E75,$G75,$I75))</f>
        <v/>
      </c>
      <c r="P75" t="str">
        <f t="shared" si="33"/>
        <v/>
      </c>
      <c r="AF75" s="97" t="str">
        <f t="shared" ca="1" si="36"/>
        <v/>
      </c>
    </row>
    <row r="76" spans="1:32" x14ac:dyDescent="0.25">
      <c r="A76" s="640" t="s">
        <v>43</v>
      </c>
      <c r="B76" s="87" t="str" cm="1">
        <f t="array" aca="1" ref="B76" ca="1">IFERROR(_xlfn.IFS(M76="","",K76&gt;=time_violations,0,OR(N76/COUNT(rank)&lt;=percentage_superior,AF76&lt;&gt;""),1),"")</f>
        <v/>
      </c>
      <c r="C76" s="88" t="s">
        <v>659</v>
      </c>
      <c r="D76" s="88" t="str">
        <f>IF(Entries!M75="","",Entries!M75)</f>
        <v/>
      </c>
      <c r="E76" s="7"/>
      <c r="F76" s="8"/>
      <c r="G76" s="7"/>
      <c r="H76" s="8"/>
      <c r="I76" s="7"/>
      <c r="J76" s="8"/>
      <c r="K76" s="31"/>
      <c r="L76" s="92" t="str">
        <f t="shared" si="34"/>
        <v/>
      </c>
      <c r="M76" s="93" t="str">
        <f t="shared" ref="M76:M99" si="37">IF(SUM(F76,H76,J76)&gt;0,SUM(F76,H76,J76),"")</f>
        <v/>
      </c>
      <c r="N76" s="94" t="str">
        <f t="shared" si="32"/>
        <v/>
      </c>
      <c r="O76" s="97" t="str" cm="1">
        <f t="array" ref="O76">_xlfn.IFS(SUM($E76,$G76,$I76)=0,"",$K76&gt;=time_violations,"",SUM($E76,$G76,$I76)&gt;0,SUM($E76,$G76,$I76))</f>
        <v/>
      </c>
      <c r="P76" t="str">
        <f t="shared" si="33"/>
        <v/>
      </c>
      <c r="AF76" s="97" t="str">
        <f t="shared" ca="1" si="36"/>
        <v/>
      </c>
    </row>
    <row r="77" spans="1:32" x14ac:dyDescent="0.25">
      <c r="A77" s="640"/>
      <c r="B77" s="87" t="str" cm="1">
        <f t="array" aca="1" ref="B77" ca="1">IFERROR(_xlfn.IFS(M77="","",K77&gt;=time_violations,0,OR(N77/COUNT(rank)&lt;=percentage_superior,AF77&lt;&gt;""),1),"")</f>
        <v/>
      </c>
      <c r="C77" s="88" t="s">
        <v>668</v>
      </c>
      <c r="D77" s="88" t="str">
        <f>IF(Entries!M76="","",Entries!M76)</f>
        <v/>
      </c>
      <c r="E77" s="7"/>
      <c r="F77" s="8"/>
      <c r="G77" s="7"/>
      <c r="H77" s="8"/>
      <c r="I77" s="7"/>
      <c r="J77" s="8"/>
      <c r="K77" s="31"/>
      <c r="L77" s="92" t="str">
        <f t="shared" si="34"/>
        <v/>
      </c>
      <c r="M77" s="93" t="str">
        <f t="shared" si="37"/>
        <v/>
      </c>
      <c r="N77" s="94" t="str">
        <f t="shared" si="32"/>
        <v/>
      </c>
      <c r="O77" s="97" t="str" cm="1">
        <f t="array" ref="O77">_xlfn.IFS(SUM($E77,$G77,$I77)=0,"",$K77&gt;=time_violations,"",SUM($E77,$G77,$I77)&gt;0,SUM($E77,$G77,$I77))</f>
        <v/>
      </c>
      <c r="P77" t="str">
        <f t="shared" si="33"/>
        <v/>
      </c>
      <c r="AF77" s="97" t="str">
        <f t="shared" ca="1" si="36"/>
        <v/>
      </c>
    </row>
    <row r="78" spans="1:32" x14ac:dyDescent="0.25">
      <c r="A78" s="640"/>
      <c r="B78" s="87" t="str" cm="1">
        <f t="array" aca="1" ref="B78" ca="1">IFERROR(_xlfn.IFS(M78="","",K78&gt;=time_violations,0,OR(N78/COUNT(rank)&lt;=percentage_superior,AF78&lt;&gt;""),1),"")</f>
        <v/>
      </c>
      <c r="C78" s="88" t="s">
        <v>676</v>
      </c>
      <c r="D78" s="88" t="str">
        <f>IF(Entries!M77="","",Entries!M77)</f>
        <v/>
      </c>
      <c r="E78" s="7"/>
      <c r="F78" s="8"/>
      <c r="G78" s="7"/>
      <c r="H78" s="8"/>
      <c r="I78" s="7"/>
      <c r="J78" s="8"/>
      <c r="K78" s="31"/>
      <c r="L78" s="92" t="str">
        <f t="shared" si="34"/>
        <v/>
      </c>
      <c r="M78" s="93" t="str">
        <f t="shared" si="37"/>
        <v/>
      </c>
      <c r="N78" s="94" t="str">
        <f t="shared" si="32"/>
        <v/>
      </c>
      <c r="O78" s="97" t="str" cm="1">
        <f t="array" ref="O78">_xlfn.IFS(SUM($E78,$G78,$I78)=0,"",$K78&gt;=time_violations,"",SUM($E78,$G78,$I78)&gt;0,SUM($E78,$G78,$I78))</f>
        <v/>
      </c>
      <c r="P78" t="str">
        <f t="shared" si="33"/>
        <v/>
      </c>
      <c r="AF78" s="97" t="str">
        <f t="shared" ca="1" si="36"/>
        <v/>
      </c>
    </row>
    <row r="79" spans="1:32" x14ac:dyDescent="0.25">
      <c r="A79" s="640"/>
      <c r="B79" s="87" t="str" cm="1">
        <f t="array" aca="1" ref="B79" ca="1">IFERROR(_xlfn.IFS(M79="","",K79&gt;=time_violations,0,OR(N79/COUNT(rank)&lt;=percentage_superior,AF79&lt;&gt;""),1),"")</f>
        <v/>
      </c>
      <c r="C79" s="88" t="s">
        <v>684</v>
      </c>
      <c r="D79" s="88" t="str">
        <f>IF(Entries!M78="","",Entries!M78)</f>
        <v/>
      </c>
      <c r="E79" s="7"/>
      <c r="F79" s="8"/>
      <c r="G79" s="7"/>
      <c r="H79" s="8"/>
      <c r="I79" s="7"/>
      <c r="J79" s="8"/>
      <c r="K79" s="31"/>
      <c r="L79" s="92" t="str">
        <f t="shared" si="34"/>
        <v/>
      </c>
      <c r="M79" s="93" t="str">
        <f t="shared" si="37"/>
        <v/>
      </c>
      <c r="N79" s="93" t="str">
        <f t="shared" si="32"/>
        <v/>
      </c>
      <c r="O79" s="97" t="str" cm="1">
        <f t="array" ref="O79">_xlfn.IFS(SUM($E79,$G79,$I79)=0,"",$K79&gt;=time_violations,"",SUM($E79,$G79,$I79)&gt;0,SUM($E79,$G79,$I79))</f>
        <v/>
      </c>
      <c r="P79" t="str">
        <f t="shared" si="33"/>
        <v/>
      </c>
      <c r="AF79" s="97" t="str">
        <f t="shared" ca="1" si="36"/>
        <v/>
      </c>
    </row>
    <row r="80" spans="1:32" x14ac:dyDescent="0.25">
      <c r="A80" s="641" t="s">
        <v>44</v>
      </c>
      <c r="B80" s="98" t="str" cm="1">
        <f t="array" aca="1" ref="B80" ca="1">IFERROR(_xlfn.IFS(M80="","",K80&gt;=time_violations,0,OR(N80/COUNT(rank)&lt;=percentage_superior,AF80&lt;&gt;""),1),"")</f>
        <v/>
      </c>
      <c r="C80" s="99" t="s">
        <v>692</v>
      </c>
      <c r="D80" s="99" t="str">
        <f>IF(Entries!M79="","",Entries!M79)</f>
        <v/>
      </c>
      <c r="E80" s="9"/>
      <c r="F80" s="10"/>
      <c r="G80" s="9"/>
      <c r="H80" s="10"/>
      <c r="I80" s="9"/>
      <c r="J80" s="10"/>
      <c r="K80" s="32"/>
      <c r="L80" s="103" t="str">
        <f t="shared" si="34"/>
        <v/>
      </c>
      <c r="M80" s="104" t="str">
        <f t="shared" si="37"/>
        <v/>
      </c>
      <c r="N80" s="104" t="str">
        <f t="shared" si="32"/>
        <v/>
      </c>
      <c r="O80" s="97" t="str" cm="1">
        <f t="array" ref="O80">_xlfn.IFS(SUM($E80,$G80,$I80)=0,"",$K80&gt;=time_violations,"",SUM($E80,$G80,$I80)&gt;0,SUM($E80,$G80,$I80))</f>
        <v/>
      </c>
      <c r="P80" t="str">
        <f t="shared" si="33"/>
        <v/>
      </c>
      <c r="AF80" s="97" t="str">
        <f t="shared" ca="1" si="36"/>
        <v/>
      </c>
    </row>
    <row r="81" spans="1:32" x14ac:dyDescent="0.25">
      <c r="A81" s="641"/>
      <c r="B81" s="98" t="str" cm="1">
        <f t="array" aca="1" ref="B81" ca="1">IFERROR(_xlfn.IFS(M81="","",K81&gt;=time_violations,0,OR(N81/COUNT(rank)&lt;=percentage_superior,AF81&lt;&gt;""),1),"")</f>
        <v/>
      </c>
      <c r="C81" s="99" t="s">
        <v>701</v>
      </c>
      <c r="D81" s="99" t="str">
        <f>IF(Entries!M80="","",Entries!M80)</f>
        <v/>
      </c>
      <c r="E81" s="9"/>
      <c r="F81" s="10"/>
      <c r="G81" s="9"/>
      <c r="H81" s="10"/>
      <c r="I81" s="9"/>
      <c r="J81" s="10"/>
      <c r="K81" s="32"/>
      <c r="L81" s="103" t="str">
        <f t="shared" si="34"/>
        <v/>
      </c>
      <c r="M81" s="104" t="str">
        <f t="shared" si="37"/>
        <v/>
      </c>
      <c r="N81" s="104" t="str">
        <f t="shared" si="32"/>
        <v/>
      </c>
      <c r="O81" s="97" t="str" cm="1">
        <f t="array" ref="O81">_xlfn.IFS(SUM($E81,$G81,$I81)=0,"",$K81&gt;=time_violations,"",SUM($E81,$G81,$I81)&gt;0,SUM($E81,$G81,$I81))</f>
        <v/>
      </c>
      <c r="P81" t="str">
        <f t="shared" si="33"/>
        <v/>
      </c>
      <c r="AF81" s="97" t="str">
        <f t="shared" ca="1" si="36"/>
        <v/>
      </c>
    </row>
    <row r="82" spans="1:32" x14ac:dyDescent="0.25">
      <c r="A82" s="641"/>
      <c r="B82" s="98" t="str" cm="1">
        <f t="array" aca="1" ref="B82" ca="1">IFERROR(_xlfn.IFS(M82="","",K82&gt;=time_violations,0,OR(N82/COUNT(rank)&lt;=percentage_superior,AF82&lt;&gt;""),1),"")</f>
        <v/>
      </c>
      <c r="C82" s="99" t="s">
        <v>709</v>
      </c>
      <c r="D82" s="99" t="str">
        <f>IF(Entries!M81="","",Entries!M81)</f>
        <v/>
      </c>
      <c r="E82" s="9"/>
      <c r="F82" s="10"/>
      <c r="G82" s="9"/>
      <c r="H82" s="10"/>
      <c r="I82" s="9"/>
      <c r="J82" s="10"/>
      <c r="K82" s="32"/>
      <c r="L82" s="103" t="str">
        <f t="shared" si="34"/>
        <v/>
      </c>
      <c r="M82" s="104" t="str">
        <f t="shared" si="37"/>
        <v/>
      </c>
      <c r="N82" s="104" t="str">
        <f t="shared" si="32"/>
        <v/>
      </c>
      <c r="O82" s="97" t="str" cm="1">
        <f t="array" ref="O82">_xlfn.IFS(SUM($E82,$G82,$I82)=0,"",$K82&gt;=time_violations,"",SUM($E82,$G82,$I82)&gt;0,SUM($E82,$G82,$I82))</f>
        <v/>
      </c>
      <c r="P82" t="str">
        <f t="shared" si="33"/>
        <v/>
      </c>
      <c r="AF82" s="97" t="str">
        <f t="shared" ca="1" si="36"/>
        <v/>
      </c>
    </row>
    <row r="83" spans="1:32" x14ac:dyDescent="0.25">
      <c r="A83" s="641"/>
      <c r="B83" s="98" t="str" cm="1">
        <f t="array" aca="1" ref="B83" ca="1">IFERROR(_xlfn.IFS(M83="","",K83&gt;=time_violations,0,OR(N83/COUNT(rank)&lt;=percentage_superior,AF83&lt;&gt;""),1),"")</f>
        <v/>
      </c>
      <c r="C83" s="99" t="s">
        <v>717</v>
      </c>
      <c r="D83" s="99" t="str">
        <f>IF(Entries!M82="","",Entries!M82)</f>
        <v/>
      </c>
      <c r="E83" s="9"/>
      <c r="F83" s="10"/>
      <c r="G83" s="9"/>
      <c r="H83" s="10"/>
      <c r="I83" s="9"/>
      <c r="J83" s="10"/>
      <c r="K83" s="32"/>
      <c r="L83" s="103" t="str">
        <f t="shared" si="34"/>
        <v/>
      </c>
      <c r="M83" s="104" t="str">
        <f t="shared" si="37"/>
        <v/>
      </c>
      <c r="N83" s="104" t="str">
        <f t="shared" si="32"/>
        <v/>
      </c>
      <c r="O83" s="97" t="str" cm="1">
        <f t="array" ref="O83">_xlfn.IFS(SUM($E83,$G83,$I83)=0,"",$K83&gt;=time_violations,"",SUM($E83,$G83,$I83)&gt;0,SUM($E83,$G83,$I83))</f>
        <v/>
      </c>
      <c r="P83" t="str">
        <f t="shared" si="33"/>
        <v/>
      </c>
      <c r="AF83" s="97" t="str">
        <f t="shared" ca="1" si="36"/>
        <v/>
      </c>
    </row>
    <row r="84" spans="1:32" x14ac:dyDescent="0.25">
      <c r="A84" s="634" t="s">
        <v>45</v>
      </c>
      <c r="B84" s="105" t="str" cm="1">
        <f t="array" aca="1" ref="B84" ca="1">IFERROR(_xlfn.IFS(M84="","",K84&gt;=time_violations,0,OR(N84/COUNT(rank)&lt;=percentage_superior,AF84&lt;&gt;""),1),"")</f>
        <v/>
      </c>
      <c r="C84" s="106" t="s">
        <v>725</v>
      </c>
      <c r="D84" s="106" t="str">
        <f>IF(Entries!M83="","",Entries!M83)</f>
        <v/>
      </c>
      <c r="E84" s="11"/>
      <c r="F84" s="12"/>
      <c r="G84" s="11"/>
      <c r="H84" s="12"/>
      <c r="I84" s="11"/>
      <c r="J84" s="12"/>
      <c r="K84" s="33"/>
      <c r="L84" s="110" t="str">
        <f t="shared" si="34"/>
        <v/>
      </c>
      <c r="M84" s="111" t="str">
        <f t="shared" si="37"/>
        <v/>
      </c>
      <c r="N84" s="111" t="str">
        <f t="shared" si="32"/>
        <v/>
      </c>
      <c r="O84" s="97" t="str" cm="1">
        <f t="array" ref="O84">_xlfn.IFS(SUM($E84,$G84,$I84)=0,"",$K84&gt;=time_violations,"",SUM($E84,$G84,$I84)&gt;0,SUM($E84,$G84,$I84))</f>
        <v/>
      </c>
      <c r="P84" t="str">
        <f t="shared" si="33"/>
        <v/>
      </c>
      <c r="AF84" s="97" t="str">
        <f t="shared" ca="1" si="36"/>
        <v/>
      </c>
    </row>
    <row r="85" spans="1:32" x14ac:dyDescent="0.25">
      <c r="A85" s="634"/>
      <c r="B85" s="105" t="str" cm="1">
        <f t="array" aca="1" ref="B85" ca="1">IFERROR(_xlfn.IFS(M85="","",K85&gt;=time_violations,0,OR(N85/COUNT(rank)&lt;=percentage_superior,AF85&lt;&gt;""),1),"")</f>
        <v/>
      </c>
      <c r="C85" s="106" t="s">
        <v>734</v>
      </c>
      <c r="D85" s="106" t="str">
        <f>IF(Entries!M84="","",Entries!M84)</f>
        <v/>
      </c>
      <c r="E85" s="11"/>
      <c r="F85" s="12"/>
      <c r="G85" s="11"/>
      <c r="H85" s="12"/>
      <c r="I85" s="11"/>
      <c r="J85" s="12"/>
      <c r="K85" s="33"/>
      <c r="L85" s="110" t="str">
        <f t="shared" si="34"/>
        <v/>
      </c>
      <c r="M85" s="111" t="str">
        <f t="shared" si="37"/>
        <v/>
      </c>
      <c r="N85" s="111" t="str">
        <f t="shared" si="32"/>
        <v/>
      </c>
      <c r="O85" s="97" t="str" cm="1">
        <f t="array" ref="O85">_xlfn.IFS(SUM($E85,$G85,$I85)=0,"",$K85&gt;=time_violations,"",SUM($E85,$G85,$I85)&gt;0,SUM($E85,$G85,$I85))</f>
        <v/>
      </c>
      <c r="P85" t="str">
        <f t="shared" si="33"/>
        <v/>
      </c>
      <c r="AF85" s="97" t="str">
        <f t="shared" ca="1" si="36"/>
        <v/>
      </c>
    </row>
    <row r="86" spans="1:32" x14ac:dyDescent="0.25">
      <c r="A86" s="634"/>
      <c r="B86" s="105" t="str" cm="1">
        <f t="array" aca="1" ref="B86" ca="1">IFERROR(_xlfn.IFS(M86="","",K86&gt;=time_violations,0,OR(N86/COUNT(rank)&lt;=percentage_superior,AF86&lt;&gt;""),1),"")</f>
        <v/>
      </c>
      <c r="C86" s="106" t="s">
        <v>742</v>
      </c>
      <c r="D86" s="106" t="str">
        <f>IF(Entries!M85="","",Entries!M85)</f>
        <v/>
      </c>
      <c r="E86" s="11"/>
      <c r="F86" s="12"/>
      <c r="G86" s="11"/>
      <c r="H86" s="12"/>
      <c r="I86" s="11"/>
      <c r="J86" s="12"/>
      <c r="K86" s="33"/>
      <c r="L86" s="110" t="str">
        <f t="shared" si="34"/>
        <v/>
      </c>
      <c r="M86" s="111" t="str">
        <f t="shared" si="37"/>
        <v/>
      </c>
      <c r="N86" s="111" t="str">
        <f t="shared" si="32"/>
        <v/>
      </c>
      <c r="O86" s="97" t="str" cm="1">
        <f t="array" ref="O86">_xlfn.IFS(SUM($E86,$G86,$I86)=0,"",$K86&gt;=time_violations,"",SUM($E86,$G86,$I86)&gt;0,SUM($E86,$G86,$I86))</f>
        <v/>
      </c>
      <c r="P86" t="str">
        <f t="shared" si="33"/>
        <v/>
      </c>
      <c r="AF86" s="97" t="str">
        <f t="shared" ca="1" si="36"/>
        <v/>
      </c>
    </row>
    <row r="87" spans="1:32" x14ac:dyDescent="0.25">
      <c r="A87" s="634"/>
      <c r="B87" s="105" t="str" cm="1">
        <f t="array" aca="1" ref="B87" ca="1">IFERROR(_xlfn.IFS(M87="","",K87&gt;=time_violations,0,OR(N87/COUNT(rank)&lt;=percentage_superior,AF87&lt;&gt;""),1),"")</f>
        <v/>
      </c>
      <c r="C87" s="106" t="s">
        <v>750</v>
      </c>
      <c r="D87" s="106" t="str">
        <f>IF(Entries!M86="","",Entries!M86)</f>
        <v/>
      </c>
      <c r="E87" s="11"/>
      <c r="F87" s="12"/>
      <c r="G87" s="11"/>
      <c r="H87" s="12"/>
      <c r="I87" s="11"/>
      <c r="J87" s="12"/>
      <c r="K87" s="33"/>
      <c r="L87" s="110" t="str">
        <f t="shared" si="34"/>
        <v/>
      </c>
      <c r="M87" s="111" t="str">
        <f t="shared" si="37"/>
        <v/>
      </c>
      <c r="N87" s="111" t="str">
        <f t="shared" si="32"/>
        <v/>
      </c>
      <c r="O87" s="97" t="str" cm="1">
        <f t="array" ref="O87">_xlfn.IFS(SUM($E87,$G87,$I87)=0,"",$K87&gt;=time_violations,"",SUM($E87,$G87,$I87)&gt;0,SUM($E87,$G87,$I87))</f>
        <v/>
      </c>
      <c r="P87" t="str">
        <f t="shared" si="33"/>
        <v/>
      </c>
      <c r="AF87" s="97" t="str">
        <f t="shared" ca="1" si="36"/>
        <v/>
      </c>
    </row>
    <row r="88" spans="1:32" x14ac:dyDescent="0.25">
      <c r="A88" s="635" t="s">
        <v>46</v>
      </c>
      <c r="B88" s="112" t="str" cm="1">
        <f t="array" aca="1" ref="B88" ca="1">IFERROR(_xlfn.IFS(M88="","",K88&gt;=time_violations,0,OR(N88/COUNT(rank)&lt;=percentage_superior,AF88&lt;&gt;""),1),"")</f>
        <v/>
      </c>
      <c r="C88" s="113" t="s">
        <v>758</v>
      </c>
      <c r="D88" s="113" t="str">
        <f>IF(Entries!M87="","",Entries!M87)</f>
        <v/>
      </c>
      <c r="E88" s="13"/>
      <c r="F88" s="14"/>
      <c r="G88" s="13"/>
      <c r="H88" s="14"/>
      <c r="I88" s="13"/>
      <c r="J88" s="14"/>
      <c r="K88" s="34"/>
      <c r="L88" s="117" t="str">
        <f t="shared" si="34"/>
        <v/>
      </c>
      <c r="M88" s="118" t="str">
        <f t="shared" si="37"/>
        <v/>
      </c>
      <c r="N88" s="118" t="str">
        <f t="shared" si="32"/>
        <v/>
      </c>
      <c r="O88" s="97" t="str" cm="1">
        <f t="array" ref="O88">_xlfn.IFS(SUM($E88,$G88,$I88)=0,"",$K88&gt;=time_violations,"",SUM($E88,$G88,$I88)&gt;0,SUM($E88,$G88,$I88))</f>
        <v/>
      </c>
      <c r="P88" t="str">
        <f t="shared" si="33"/>
        <v/>
      </c>
      <c r="AF88" s="97" t="str">
        <f t="shared" ca="1" si="36"/>
        <v/>
      </c>
    </row>
    <row r="89" spans="1:32" x14ac:dyDescent="0.25">
      <c r="A89" s="635"/>
      <c r="B89" s="112" t="str" cm="1">
        <f t="array" aca="1" ref="B89" ca="1">IFERROR(_xlfn.IFS(M89="","",K89&gt;=time_violations,0,OR(N89/COUNT(rank)&lt;=percentage_superior,AF89&lt;&gt;""),1),"")</f>
        <v/>
      </c>
      <c r="C89" s="113" t="s">
        <v>767</v>
      </c>
      <c r="D89" s="113" t="str">
        <f>IF(Entries!M88="","",Entries!M88)</f>
        <v/>
      </c>
      <c r="E89" s="13"/>
      <c r="F89" s="14"/>
      <c r="G89" s="13"/>
      <c r="H89" s="14"/>
      <c r="I89" s="13"/>
      <c r="J89" s="14"/>
      <c r="K89" s="34"/>
      <c r="L89" s="117" t="str">
        <f t="shared" si="34"/>
        <v/>
      </c>
      <c r="M89" s="118" t="str">
        <f t="shared" si="37"/>
        <v/>
      </c>
      <c r="N89" s="118" t="str">
        <f t="shared" si="32"/>
        <v/>
      </c>
      <c r="O89" s="97" t="str" cm="1">
        <f t="array" ref="O89">_xlfn.IFS(SUM($E89,$G89,$I89)=0,"",$K89&gt;=time_violations,"",SUM($E89,$G89,$I89)&gt;0,SUM($E89,$G89,$I89))</f>
        <v/>
      </c>
      <c r="P89" t="str">
        <f t="shared" si="33"/>
        <v/>
      </c>
      <c r="AF89" s="97" t="str">
        <f t="shared" ca="1" si="36"/>
        <v/>
      </c>
    </row>
    <row r="90" spans="1:32" x14ac:dyDescent="0.25">
      <c r="A90" s="635"/>
      <c r="B90" s="112" t="str" cm="1">
        <f t="array" aca="1" ref="B90" ca="1">IFERROR(_xlfn.IFS(M90="","",K90&gt;=time_violations,0,OR(N90/COUNT(rank)&lt;=percentage_superior,AF90&lt;&gt;""),1),"")</f>
        <v/>
      </c>
      <c r="C90" s="113" t="s">
        <v>775</v>
      </c>
      <c r="D90" s="113" t="str">
        <f>IF(Entries!M89="","",Entries!M89)</f>
        <v/>
      </c>
      <c r="E90" s="13"/>
      <c r="F90" s="14"/>
      <c r="G90" s="13"/>
      <c r="H90" s="14"/>
      <c r="I90" s="13"/>
      <c r="J90" s="14"/>
      <c r="K90" s="34"/>
      <c r="L90" s="117" t="str">
        <f t="shared" si="34"/>
        <v/>
      </c>
      <c r="M90" s="118" t="str">
        <f t="shared" si="37"/>
        <v/>
      </c>
      <c r="N90" s="118" t="str">
        <f t="shared" si="32"/>
        <v/>
      </c>
      <c r="O90" s="97" t="str" cm="1">
        <f t="array" ref="O90">_xlfn.IFS(SUM($E90,$G90,$I90)=0,"",$K90&gt;=time_violations,"",SUM($E90,$G90,$I90)&gt;0,SUM($E90,$G90,$I90))</f>
        <v/>
      </c>
      <c r="P90" t="str">
        <f t="shared" si="33"/>
        <v/>
      </c>
      <c r="AF90" s="97" t="str">
        <f t="shared" ca="1" si="36"/>
        <v/>
      </c>
    </row>
    <row r="91" spans="1:32" x14ac:dyDescent="0.25">
      <c r="A91" s="534"/>
      <c r="B91" s="119" t="str" cm="1">
        <f t="array" aca="1" ref="B91" ca="1">IFERROR(_xlfn.IFS(M91="","",K91&gt;=time_violations,0,OR(N91/COUNT(rank)&lt;=percentage_superior,AF91&lt;&gt;""),1),"")</f>
        <v/>
      </c>
      <c r="C91" s="120" t="s">
        <v>783</v>
      </c>
      <c r="D91" s="120" t="str">
        <f>IF(Entries!M90="","",Entries!M90)</f>
        <v/>
      </c>
      <c r="E91" s="15"/>
      <c r="F91" s="16"/>
      <c r="G91" s="15"/>
      <c r="H91" s="16"/>
      <c r="I91" s="15"/>
      <c r="J91" s="16"/>
      <c r="K91" s="35"/>
      <c r="L91" s="117" t="str">
        <f t="shared" si="34"/>
        <v/>
      </c>
      <c r="M91" s="118" t="str">
        <f t="shared" si="37"/>
        <v/>
      </c>
      <c r="N91" s="118" t="str">
        <f t="shared" si="32"/>
        <v/>
      </c>
      <c r="O91" s="97" t="str" cm="1">
        <f t="array" ref="O91">_xlfn.IFS(SUM($E91,$G91,$I91)=0,"",$K91&gt;=time_violations,"",SUM($E91,$G91,$I91)&gt;0,SUM($E91,$G91,$I91))</f>
        <v/>
      </c>
      <c r="P91" t="str">
        <f t="shared" si="33"/>
        <v/>
      </c>
      <c r="AF91" s="97" t="str">
        <f t="shared" ca="1" si="36"/>
        <v/>
      </c>
    </row>
    <row r="92" spans="1:32" x14ac:dyDescent="0.25">
      <c r="A92" s="636" t="s">
        <v>47</v>
      </c>
      <c r="B92" s="124" t="str" cm="1">
        <f t="array" aca="1" ref="B92" ca="1">IFERROR(_xlfn.IFS(M92="","",K92&gt;=time_violations,0,OR(N92/COUNT(rank)&lt;=percentage_superior,AF92&lt;&gt;""),1),"")</f>
        <v/>
      </c>
      <c r="C92" s="188" t="s">
        <v>791</v>
      </c>
      <c r="D92" s="149" t="str">
        <f>IF(Entries!M91="","",Entries!M91)</f>
        <v/>
      </c>
      <c r="E92" s="17"/>
      <c r="F92" s="18"/>
      <c r="G92" s="17"/>
      <c r="H92" s="18"/>
      <c r="I92" s="17"/>
      <c r="J92" s="18"/>
      <c r="K92" s="192"/>
      <c r="L92" s="129" t="str">
        <f t="shared" si="34"/>
        <v/>
      </c>
      <c r="M92" s="130" t="str">
        <f t="shared" si="37"/>
        <v/>
      </c>
      <c r="N92" s="130" t="str">
        <f t="shared" si="32"/>
        <v/>
      </c>
      <c r="O92" s="97" t="str" cm="1">
        <f t="array" ref="O92">_xlfn.IFS(SUM($E92,$G92,$I92)=0,"",$K92&gt;=time_violations,"",SUM($E92,$G92,$I92)&gt;0,SUM($E92,$G92,$I92))</f>
        <v/>
      </c>
      <c r="P92" t="str">
        <f t="shared" si="33"/>
        <v/>
      </c>
      <c r="AF92" s="97" t="str">
        <f t="shared" ca="1" si="36"/>
        <v/>
      </c>
    </row>
    <row r="93" spans="1:32" x14ac:dyDescent="0.25">
      <c r="A93" s="636"/>
      <c r="B93" s="124" t="str" cm="1">
        <f t="array" aca="1" ref="B93" ca="1">IFERROR(_xlfn.IFS(M93="","",K93&gt;=time_violations,0,OR(N93/COUNT(rank)&lt;=percentage_superior,AF93&lt;&gt;""),1),"")</f>
        <v/>
      </c>
      <c r="C93" s="188" t="s">
        <v>800</v>
      </c>
      <c r="D93" s="149" t="str">
        <f>IF(Entries!M92="","",Entries!M92)</f>
        <v/>
      </c>
      <c r="E93" s="17"/>
      <c r="F93" s="18"/>
      <c r="G93" s="17"/>
      <c r="H93" s="18"/>
      <c r="I93" s="17"/>
      <c r="J93" s="18"/>
      <c r="K93" s="36"/>
      <c r="L93" s="129" t="str">
        <f t="shared" si="34"/>
        <v/>
      </c>
      <c r="M93" s="130" t="str">
        <f t="shared" si="37"/>
        <v/>
      </c>
      <c r="N93" s="130" t="str">
        <f t="shared" si="32"/>
        <v/>
      </c>
      <c r="O93" s="97" t="str" cm="1">
        <f t="array" ref="O93">_xlfn.IFS(SUM($E93,$G93,$I93)=0,"",$K93&gt;=time_violations,"",SUM($E93,$G93,$I93)&gt;0,SUM($E93,$G93,$I93))</f>
        <v/>
      </c>
      <c r="P93" t="str">
        <f t="shared" si="33"/>
        <v/>
      </c>
      <c r="AF93" s="97" t="str">
        <f t="shared" ca="1" si="36"/>
        <v/>
      </c>
    </row>
    <row r="94" spans="1:32" x14ac:dyDescent="0.25">
      <c r="A94" s="636"/>
      <c r="B94" s="124" t="str" cm="1">
        <f t="array" aca="1" ref="B94" ca="1">IFERROR(_xlfn.IFS(M94="","",K94&gt;=time_violations,0,OR(N94/COUNT(rank)&lt;=percentage_superior,AF94&lt;&gt;""),1),"")</f>
        <v/>
      </c>
      <c r="C94" s="188" t="s">
        <v>808</v>
      </c>
      <c r="D94" s="149" t="str">
        <f>IF(Entries!M93="","",Entries!M93)</f>
        <v/>
      </c>
      <c r="E94" s="17"/>
      <c r="F94" s="18"/>
      <c r="G94" s="17"/>
      <c r="H94" s="18"/>
      <c r="I94" s="17"/>
      <c r="J94" s="18"/>
      <c r="K94" s="36"/>
      <c r="L94" s="129" t="str">
        <f t="shared" si="34"/>
        <v/>
      </c>
      <c r="M94" s="130" t="str">
        <f t="shared" si="37"/>
        <v/>
      </c>
      <c r="N94" s="130" t="str">
        <f t="shared" si="32"/>
        <v/>
      </c>
      <c r="O94" s="97" t="str" cm="1">
        <f t="array" ref="O94">_xlfn.IFS(SUM($E94,$G94,$I94)=0,"",$K94&gt;=time_violations,"",SUM($E94,$G94,$I94)&gt;0,SUM($E94,$G94,$I94))</f>
        <v/>
      </c>
      <c r="P94" t="str">
        <f t="shared" si="33"/>
        <v/>
      </c>
      <c r="AF94" s="97" t="str">
        <f t="shared" ca="1" si="36"/>
        <v/>
      </c>
    </row>
    <row r="95" spans="1:32" x14ac:dyDescent="0.25">
      <c r="A95" s="636"/>
      <c r="B95" s="124" t="str" cm="1">
        <f t="array" aca="1" ref="B95" ca="1">IFERROR(_xlfn.IFS(M95="","",K95&gt;=time_violations,0,OR(N95/COUNT(rank)&lt;=percentage_superior,AF95&lt;&gt;""),1),"")</f>
        <v/>
      </c>
      <c r="C95" s="188" t="s">
        <v>816</v>
      </c>
      <c r="D95" s="149" t="str">
        <f>IF(Entries!M94="","",Entries!M94)</f>
        <v/>
      </c>
      <c r="E95" s="17"/>
      <c r="F95" s="18"/>
      <c r="G95" s="17"/>
      <c r="H95" s="18"/>
      <c r="I95" s="17"/>
      <c r="J95" s="18"/>
      <c r="K95" s="36"/>
      <c r="L95" s="129" t="str">
        <f t="shared" si="34"/>
        <v/>
      </c>
      <c r="M95" s="130" t="str">
        <f t="shared" si="37"/>
        <v/>
      </c>
      <c r="N95" s="130" t="str">
        <f t="shared" si="32"/>
        <v/>
      </c>
      <c r="O95" s="97" t="str" cm="1">
        <f t="array" ref="O95">_xlfn.IFS(SUM($E95,$G95,$I95)=0,"",$K95&gt;=time_violations,"",SUM($E95,$G95,$I95)&gt;0,SUM($E95,$G95,$I95))</f>
        <v/>
      </c>
      <c r="P95" t="str">
        <f t="shared" si="33"/>
        <v/>
      </c>
      <c r="AF95" s="97" t="str">
        <f t="shared" ca="1" si="36"/>
        <v/>
      </c>
    </row>
    <row r="96" spans="1:32" x14ac:dyDescent="0.25">
      <c r="A96" s="554" t="s">
        <v>48</v>
      </c>
      <c r="B96" s="400" t="str" cm="1">
        <f t="array" aca="1" ref="B96" ca="1">IFERROR(_xlfn.IFS(M96="","",K96&gt;=time_violations,0,OR(N96/COUNT(rank)&lt;=percentage_superior,AF96&lt;&gt;""),1),"")</f>
        <v/>
      </c>
      <c r="C96" s="131" t="s">
        <v>824</v>
      </c>
      <c r="D96" s="151" t="str">
        <f>IF(Entries!M95="","",Entries!M95)</f>
        <v/>
      </c>
      <c r="E96" s="19"/>
      <c r="F96" s="20"/>
      <c r="G96" s="19"/>
      <c r="H96" s="20"/>
      <c r="I96" s="19"/>
      <c r="J96" s="20"/>
      <c r="K96" s="37"/>
      <c r="L96" s="135" t="str">
        <f t="shared" si="34"/>
        <v/>
      </c>
      <c r="M96" s="133" t="str">
        <f t="shared" si="37"/>
        <v/>
      </c>
      <c r="N96" s="133" t="str">
        <f t="shared" si="32"/>
        <v/>
      </c>
      <c r="O96" s="97" t="str" cm="1">
        <f t="array" ref="O96">_xlfn.IFS(SUM($E96,$G96,$I96)=0,"",$K96&gt;=time_violations,"",SUM($E96,$G96,$I96)&gt;0,SUM($E96,$G96,$I96))</f>
        <v/>
      </c>
      <c r="P96" t="str">
        <f t="shared" si="33"/>
        <v/>
      </c>
      <c r="AF96" s="97" t="str">
        <f t="shared" ca="1" si="36"/>
        <v/>
      </c>
    </row>
    <row r="97" spans="1:32" x14ac:dyDescent="0.25">
      <c r="A97" s="637"/>
      <c r="B97" s="136" t="str" cm="1">
        <f t="array" aca="1" ref="B97" ca="1">IFERROR(_xlfn.IFS(M97="","",K97&gt;=time_violations,0,OR(N97/COUNT(rank)&lt;=percentage_superior,AF97&lt;&gt;""),1),"")</f>
        <v/>
      </c>
      <c r="C97" s="137" t="s">
        <v>833</v>
      </c>
      <c r="D97" s="137" t="str">
        <f>IF(Entries!M96="","",Entries!M96)</f>
        <v/>
      </c>
      <c r="E97" s="21"/>
      <c r="F97" s="22"/>
      <c r="G97" s="21"/>
      <c r="H97" s="22"/>
      <c r="I97" s="21"/>
      <c r="J97" s="22"/>
      <c r="K97" s="37"/>
      <c r="L97" s="135" t="str">
        <f t="shared" si="34"/>
        <v/>
      </c>
      <c r="M97" s="133" t="str">
        <f t="shared" si="37"/>
        <v/>
      </c>
      <c r="N97" s="133" t="str">
        <f t="shared" si="32"/>
        <v/>
      </c>
      <c r="O97" s="97" t="str" cm="1">
        <f t="array" ref="O97">_xlfn.IFS(SUM($E97,$G97,$I97)=0,"",$K97&gt;=time_violations,"",SUM($E97,$G97,$I97)&gt;0,SUM($E97,$G97,$I97))</f>
        <v/>
      </c>
      <c r="P97" t="str">
        <f t="shared" si="33"/>
        <v/>
      </c>
      <c r="AF97" s="97" t="str">
        <f t="shared" ca="1" si="36"/>
        <v/>
      </c>
    </row>
    <row r="98" spans="1:32" x14ac:dyDescent="0.25">
      <c r="A98" s="637"/>
      <c r="B98" s="136" t="str" cm="1">
        <f t="array" aca="1" ref="B98" ca="1">IFERROR(_xlfn.IFS(M98="","",K98&gt;=time_violations,0,OR(N98/COUNT(rank)&lt;=percentage_superior,AF98&lt;&gt;""),1),"")</f>
        <v/>
      </c>
      <c r="C98" s="137" t="s">
        <v>841</v>
      </c>
      <c r="D98" s="137" t="str">
        <f>IF(Entries!M97="","",Entries!M97)</f>
        <v/>
      </c>
      <c r="E98" s="21"/>
      <c r="F98" s="22"/>
      <c r="G98" s="21"/>
      <c r="H98" s="22"/>
      <c r="I98" s="21"/>
      <c r="J98" s="22"/>
      <c r="K98" s="37"/>
      <c r="L98" s="135" t="str">
        <f t="shared" si="34"/>
        <v/>
      </c>
      <c r="M98" s="133" t="str">
        <f t="shared" si="37"/>
        <v/>
      </c>
      <c r="N98" s="133" t="str">
        <f t="shared" si="32"/>
        <v/>
      </c>
      <c r="O98" s="97" t="str" cm="1">
        <f t="array" ref="O98">_xlfn.IFS(SUM($E98,$G98,$I98)=0,"",$K98&gt;=time_violations,"",SUM($E98,$G98,$I98)&gt;0,SUM($E98,$G98,$I98))</f>
        <v/>
      </c>
      <c r="P98" t="str">
        <f t="shared" si="33"/>
        <v/>
      </c>
      <c r="AF98" s="97" t="str">
        <f t="shared" ca="1" si="36"/>
        <v/>
      </c>
    </row>
    <row r="99" spans="1:32" x14ac:dyDescent="0.25">
      <c r="A99" s="552"/>
      <c r="B99" s="136" t="str" cm="1">
        <f t="array" aca="1" ref="B99" ca="1">IFERROR(_xlfn.IFS(M99="","",K99&gt;=time_violations,0,OR(N99/COUNT(rank)&lt;=percentage_superior,AF99&lt;&gt;""),1),"")</f>
        <v/>
      </c>
      <c r="C99" s="137" t="s">
        <v>849</v>
      </c>
      <c r="D99" s="137" t="str">
        <f>IF(Entries!M98="","",Entries!M98)</f>
        <v/>
      </c>
      <c r="E99" s="21"/>
      <c r="F99" s="22"/>
      <c r="G99" s="21"/>
      <c r="H99" s="22"/>
      <c r="I99" s="21"/>
      <c r="J99" s="22"/>
      <c r="K99" s="37"/>
      <c r="L99" s="135" t="str">
        <f t="shared" si="34"/>
        <v/>
      </c>
      <c r="M99" s="133" t="str">
        <f t="shared" si="37"/>
        <v/>
      </c>
      <c r="N99" s="133" t="str">
        <f t="shared" si="32"/>
        <v/>
      </c>
      <c r="O99" s="97" t="str" cm="1">
        <f t="array" ref="O99">_xlfn.IFS(SUM($E99,$G99,$I99)=0,"",$K99&gt;=time_violations,"",SUM($E99,$G99,$I99)&gt;0,SUM($E99,$G99,$I99))</f>
        <v/>
      </c>
      <c r="P99" t="str">
        <f t="shared" si="33"/>
        <v/>
      </c>
      <c r="AF99" s="97" t="str">
        <f t="shared" ca="1" si="36"/>
        <v/>
      </c>
    </row>
    <row r="100" spans="1:32" x14ac:dyDescent="0.25">
      <c r="A100" s="561" t="s">
        <v>49</v>
      </c>
      <c r="B100" s="140" t="str" cm="1">
        <f t="array" aca="1" ref="B100" ca="1">IFERROR(_xlfn.IFS(M100="","",K100&gt;=time_violations,0,OR(N100/COUNT(rank)&lt;=percentage_superior,AF100&lt;&gt;""),1),"")</f>
        <v/>
      </c>
      <c r="C100" s="141" t="s">
        <v>857</v>
      </c>
      <c r="D100" s="141" t="str">
        <f>IF(Entries!M99="","",Entries!M99)</f>
        <v/>
      </c>
      <c r="E100" s="1"/>
      <c r="F100" s="2"/>
      <c r="G100" s="1"/>
      <c r="H100" s="2"/>
      <c r="I100" s="1"/>
      <c r="J100" s="2"/>
      <c r="K100" s="29"/>
      <c r="L100" s="65" t="str">
        <f>IF(SUM($E100,$G100,$I100)=0,"",SUM($E100,$G100,$I100))</f>
        <v/>
      </c>
      <c r="M100" s="64" t="str">
        <f>IF(SUM(F100,H100,J100)&gt;0,SUM(F100,H100,J100),"")</f>
        <v/>
      </c>
      <c r="N100" s="66" t="str">
        <f t="shared" ref="N100:N131" si="38">IFERROR(_xlfn.RANK.EQ($O100, rank,1) + COUNTIFS(rank, $O100,score, "&gt;" &amp;M100),"")</f>
        <v/>
      </c>
      <c r="O100" s="97" t="str" cm="1">
        <f t="array" ref="O100">_xlfn.IFS(SUM($E100,$G100,$I100)=0,"",$K100&gt;=time_violations,"",SUM($E100,$G100,$I100)&gt;0,SUM($E100,$G100,$I100))</f>
        <v/>
      </c>
      <c r="P100" t="str">
        <f t="shared" ref="P100:P131" si="39">IF(K100="","",K100*penalty_points-penalty_points)</f>
        <v/>
      </c>
      <c r="AF100" s="97" t="str">
        <f t="shared" ca="1" si="36"/>
        <v/>
      </c>
    </row>
    <row r="101" spans="1:32" x14ac:dyDescent="0.25">
      <c r="A101" s="562"/>
      <c r="B101" s="142" t="str" cm="1">
        <f t="array" aca="1" ref="B101" ca="1">IFERROR(_xlfn.IFS(M101="","",K101&gt;=time_violations,0,OR(N101/COUNT(rank)&lt;=percentage_superior,AF101&lt;&gt;""),1),"")</f>
        <v/>
      </c>
      <c r="C101" s="143" t="s">
        <v>866</v>
      </c>
      <c r="D101" s="143" t="str">
        <f>IF(Entries!M100="","",Entries!M100)</f>
        <v/>
      </c>
      <c r="E101" s="3"/>
      <c r="F101" s="4"/>
      <c r="G101" s="3"/>
      <c r="H101" s="4"/>
      <c r="I101" s="3"/>
      <c r="J101" s="4"/>
      <c r="K101" s="29"/>
      <c r="L101" s="65" t="str">
        <f t="shared" ref="L101:L131" si="40">IF(SUM($E101,$G101,$I101)=0,"",SUM($E101,$G101,$I101))</f>
        <v/>
      </c>
      <c r="M101" s="64" t="str">
        <f t="shared" ref="M101:M106" si="41">IF(SUM(F101,H101,J101)&gt;0,SUM(F101,H101,J101),"")</f>
        <v/>
      </c>
      <c r="N101" s="66" t="str">
        <f t="shared" si="38"/>
        <v/>
      </c>
      <c r="O101" s="97" t="str" cm="1">
        <f t="array" ref="O101">_xlfn.IFS(SUM($E101,$G101,$I101)=0,"",$K101&gt;=time_violations,"",SUM($E101,$G101,$I101)&gt;0,SUM($E101,$G101,$I101))</f>
        <v/>
      </c>
      <c r="P101" t="str">
        <f t="shared" si="39"/>
        <v/>
      </c>
      <c r="AF101" s="97" t="str">
        <f t="shared" ca="1" si="36"/>
        <v/>
      </c>
    </row>
    <row r="102" spans="1:32" x14ac:dyDescent="0.25">
      <c r="A102" s="562"/>
      <c r="B102" s="142" t="str" cm="1">
        <f t="array" aca="1" ref="B102" ca="1">IFERROR(_xlfn.IFS(M102="","",K102&gt;=time_violations,0,OR(N102/COUNT(rank)&lt;=percentage_superior,AF102&lt;&gt;""),1),"")</f>
        <v/>
      </c>
      <c r="C102" s="143" t="s">
        <v>874</v>
      </c>
      <c r="D102" s="143" t="str">
        <f>IF(Entries!M101="","",Entries!M101)</f>
        <v/>
      </c>
      <c r="E102" s="3"/>
      <c r="F102" s="4"/>
      <c r="G102" s="3"/>
      <c r="H102" s="4"/>
      <c r="I102" s="3"/>
      <c r="J102" s="4"/>
      <c r="K102" s="29"/>
      <c r="L102" s="65" t="str">
        <f t="shared" si="40"/>
        <v/>
      </c>
      <c r="M102" s="64" t="str">
        <f t="shared" si="41"/>
        <v/>
      </c>
      <c r="N102" s="66" t="str">
        <f t="shared" si="38"/>
        <v/>
      </c>
      <c r="O102" s="97" t="str" cm="1">
        <f t="array" ref="O102">_xlfn.IFS(SUM($E102,$G102,$I102)=0,"",$K102&gt;=time_violations,"",SUM($E102,$G102,$I102)&gt;0,SUM($E102,$G102,$I102))</f>
        <v/>
      </c>
      <c r="P102" t="str">
        <f t="shared" si="39"/>
        <v/>
      </c>
      <c r="AF102" s="97" t="str">
        <f t="shared" ca="1" si="36"/>
        <v/>
      </c>
    </row>
    <row r="103" spans="1:32" x14ac:dyDescent="0.25">
      <c r="A103" s="563"/>
      <c r="B103" s="142" t="str" cm="1">
        <f t="array" aca="1" ref="B103" ca="1">IFERROR(_xlfn.IFS(M103="","",K103&gt;=time_violations,0,OR(N103/COUNT(rank)&lt;=percentage_superior,AF103&lt;&gt;""),1),"")</f>
        <v/>
      </c>
      <c r="C103" s="143" t="s">
        <v>882</v>
      </c>
      <c r="D103" s="143" t="str">
        <f>IF(Entries!M102="","",Entries!M102)</f>
        <v/>
      </c>
      <c r="E103" s="3"/>
      <c r="F103" s="4"/>
      <c r="G103" s="3"/>
      <c r="H103" s="4"/>
      <c r="I103" s="3"/>
      <c r="J103" s="4"/>
      <c r="K103" s="29"/>
      <c r="L103" s="65" t="str">
        <f t="shared" si="40"/>
        <v/>
      </c>
      <c r="M103" s="64" t="str">
        <f t="shared" si="41"/>
        <v/>
      </c>
      <c r="N103" s="66" t="str">
        <f t="shared" si="38"/>
        <v/>
      </c>
      <c r="O103" s="97" t="str" cm="1">
        <f t="array" ref="O103">_xlfn.IFS(SUM($E103,$G103,$I103)=0,"",$K103&gt;=time_violations,"",SUM($E103,$G103,$I103)&gt;0,SUM($E103,$G103,$I103))</f>
        <v/>
      </c>
      <c r="P103" t="str">
        <f t="shared" si="39"/>
        <v/>
      </c>
      <c r="AF103" s="97" t="str">
        <f t="shared" ca="1" si="36"/>
        <v/>
      </c>
    </row>
    <row r="104" spans="1:32" x14ac:dyDescent="0.25">
      <c r="A104" s="639" t="s">
        <v>50</v>
      </c>
      <c r="B104" s="77" t="str" cm="1">
        <f t="array" aca="1" ref="B104" ca="1">IFERROR(_xlfn.IFS(M104="","",K104&gt;=time_violations,0,OR(N104/COUNT(rank)&lt;=percentage_superior,AF104&lt;&gt;""),1),"")</f>
        <v/>
      </c>
      <c r="C104" s="78" t="s">
        <v>890</v>
      </c>
      <c r="D104" s="78" t="str">
        <f>IF(Entries!M103="","",Entries!M103)</f>
        <v/>
      </c>
      <c r="E104" s="5"/>
      <c r="F104" s="6"/>
      <c r="G104" s="5"/>
      <c r="H104" s="6"/>
      <c r="I104" s="5"/>
      <c r="J104" s="6"/>
      <c r="K104" s="30"/>
      <c r="L104" s="82" t="str">
        <f t="shared" si="40"/>
        <v/>
      </c>
      <c r="M104" s="83" t="str">
        <f t="shared" si="41"/>
        <v/>
      </c>
      <c r="N104" s="84" t="str">
        <f t="shared" si="38"/>
        <v/>
      </c>
      <c r="O104" s="97" t="str" cm="1">
        <f t="array" ref="O104">_xlfn.IFS(SUM($E104,$G104,$I104)=0,"",$K104&gt;=time_violations,"",SUM($E104,$G104,$I104)&gt;0,SUM($E104,$G104,$I104))</f>
        <v/>
      </c>
      <c r="P104" t="str">
        <f t="shared" si="39"/>
        <v/>
      </c>
      <c r="AF104" s="97" t="str">
        <f t="shared" ca="1" si="36"/>
        <v/>
      </c>
    </row>
    <row r="105" spans="1:32" x14ac:dyDescent="0.25">
      <c r="A105" s="639"/>
      <c r="B105" s="77" t="str" cm="1">
        <f t="array" aca="1" ref="B105" ca="1">IFERROR(_xlfn.IFS(M105="","",K105&gt;=time_violations,0,OR(N105/COUNT(rank)&lt;=percentage_superior,AF105&lt;&gt;""),1),"")</f>
        <v/>
      </c>
      <c r="C105" s="78" t="s">
        <v>899</v>
      </c>
      <c r="D105" s="78" t="str">
        <f>IF(Entries!M104="","",Entries!M104)</f>
        <v/>
      </c>
      <c r="E105" s="5"/>
      <c r="F105" s="6"/>
      <c r="G105" s="5"/>
      <c r="H105" s="6"/>
      <c r="I105" s="5"/>
      <c r="J105" s="6"/>
      <c r="K105" s="30"/>
      <c r="L105" s="82" t="str">
        <f t="shared" si="40"/>
        <v/>
      </c>
      <c r="M105" s="83" t="str">
        <f t="shared" si="41"/>
        <v/>
      </c>
      <c r="N105" s="84" t="str">
        <f t="shared" si="38"/>
        <v/>
      </c>
      <c r="O105" s="97" t="str" cm="1">
        <f t="array" ref="O105">_xlfn.IFS(SUM($E105,$G105,$I105)=0,"",$K105&gt;=time_violations,"",SUM($E105,$G105,$I105)&gt;0,SUM($E105,$G105,$I105))</f>
        <v/>
      </c>
      <c r="P105" t="str">
        <f t="shared" si="39"/>
        <v/>
      </c>
      <c r="AF105" s="97" t="str">
        <f t="shared" ca="1" si="36"/>
        <v/>
      </c>
    </row>
    <row r="106" spans="1:32" x14ac:dyDescent="0.25">
      <c r="A106" s="639"/>
      <c r="B106" s="77" t="str" cm="1">
        <f t="array" aca="1" ref="B106" ca="1">IFERROR(_xlfn.IFS(M106="","",K106&gt;=time_violations,0,OR(N106/COUNT(rank)&lt;=percentage_superior,AF106&lt;&gt;""),1),"")</f>
        <v/>
      </c>
      <c r="C106" s="78" t="s">
        <v>907</v>
      </c>
      <c r="D106" s="78" t="str">
        <f>IF(Entries!M105="","",Entries!M105)</f>
        <v/>
      </c>
      <c r="E106" s="5"/>
      <c r="F106" s="6"/>
      <c r="G106" s="5"/>
      <c r="H106" s="6"/>
      <c r="I106" s="5"/>
      <c r="J106" s="6"/>
      <c r="K106" s="30"/>
      <c r="L106" s="82" t="str">
        <f t="shared" si="40"/>
        <v/>
      </c>
      <c r="M106" s="83" t="str">
        <f t="shared" si="41"/>
        <v/>
      </c>
      <c r="N106" s="84" t="str">
        <f t="shared" si="38"/>
        <v/>
      </c>
      <c r="O106" s="97" t="str" cm="1">
        <f t="array" ref="O106">_xlfn.IFS(SUM($E106,$G106,$I106)=0,"",$K106&gt;=time_violations,"",SUM($E106,$G106,$I106)&gt;0,SUM($E106,$G106,$I106))</f>
        <v/>
      </c>
      <c r="P106" t="str">
        <f t="shared" si="39"/>
        <v/>
      </c>
      <c r="AF106" s="97" t="str">
        <f t="shared" ca="1" si="36"/>
        <v/>
      </c>
    </row>
    <row r="107" spans="1:32" x14ac:dyDescent="0.25">
      <c r="A107" s="639"/>
      <c r="B107" s="77" t="str" cm="1">
        <f t="array" aca="1" ref="B107" ca="1">IFERROR(_xlfn.IFS(M107="","",K107&gt;=time_violations,0,OR(N107/COUNT(rank)&lt;=percentage_superior,AF107&lt;&gt;""),1),"")</f>
        <v/>
      </c>
      <c r="C107" s="78" t="s">
        <v>915</v>
      </c>
      <c r="D107" s="78" t="str">
        <f>IF(Entries!M106="","",Entries!M106)</f>
        <v/>
      </c>
      <c r="E107" s="5"/>
      <c r="F107" s="6"/>
      <c r="G107" s="5"/>
      <c r="H107" s="6"/>
      <c r="I107" s="5"/>
      <c r="J107" s="6"/>
      <c r="K107" s="30"/>
      <c r="L107" s="82" t="str">
        <f t="shared" si="40"/>
        <v/>
      </c>
      <c r="M107" s="83" t="str">
        <f>IF(SUM(F107,H107,J107)&gt;0,SUM(F107,H107,J107),"")</f>
        <v/>
      </c>
      <c r="N107" s="84" t="str">
        <f t="shared" si="38"/>
        <v/>
      </c>
      <c r="O107" s="97" t="str" cm="1">
        <f t="array" ref="O107">_xlfn.IFS(SUM($E107,$G107,$I107)=0,"",$K107&gt;=time_violations,"",SUM($E107,$G107,$I107)&gt;0,SUM($E107,$G107,$I107))</f>
        <v/>
      </c>
      <c r="P107" t="str">
        <f t="shared" si="39"/>
        <v/>
      </c>
      <c r="AF107" s="97" t="str">
        <f t="shared" ca="1" si="36"/>
        <v/>
      </c>
    </row>
    <row r="108" spans="1:32" x14ac:dyDescent="0.25">
      <c r="A108" s="640" t="s">
        <v>51</v>
      </c>
      <c r="B108" s="87" t="str" cm="1">
        <f t="array" aca="1" ref="B108" ca="1">IFERROR(_xlfn.IFS(M108="","",K108&gt;=time_violations,0,OR(N108/COUNT(rank)&lt;=percentage_superior,AF108&lt;&gt;""),1),"")</f>
        <v/>
      </c>
      <c r="C108" s="88" t="s">
        <v>923</v>
      </c>
      <c r="D108" s="88" t="str">
        <f>IF(Entries!M107="","",Entries!M107)</f>
        <v/>
      </c>
      <c r="E108" s="7"/>
      <c r="F108" s="8"/>
      <c r="G108" s="7"/>
      <c r="H108" s="8"/>
      <c r="I108" s="7"/>
      <c r="J108" s="8"/>
      <c r="K108" s="31"/>
      <c r="L108" s="92" t="str">
        <f t="shared" si="40"/>
        <v/>
      </c>
      <c r="M108" s="93" t="str">
        <f t="shared" ref="M108:M131" si="42">IF(SUM(F108,H108,J108)&gt;0,SUM(F108,H108,J108),"")</f>
        <v/>
      </c>
      <c r="N108" s="94" t="str">
        <f t="shared" si="38"/>
        <v/>
      </c>
      <c r="O108" s="97" t="str" cm="1">
        <f t="array" ref="O108">_xlfn.IFS(SUM($E108,$G108,$I108)=0,"",$K108&gt;=time_violations,"",SUM($E108,$G108,$I108)&gt;0,SUM($E108,$G108,$I108))</f>
        <v/>
      </c>
      <c r="P108" t="str">
        <f t="shared" si="39"/>
        <v/>
      </c>
      <c r="AF108" s="97" t="str">
        <f t="shared" ca="1" si="36"/>
        <v/>
      </c>
    </row>
    <row r="109" spans="1:32" x14ac:dyDescent="0.25">
      <c r="A109" s="640"/>
      <c r="B109" s="87" t="str" cm="1">
        <f t="array" aca="1" ref="B109" ca="1">IFERROR(_xlfn.IFS(M109="","",K109&gt;=time_violations,0,OR(N109/COUNT(rank)&lt;=percentage_superior,AF109&lt;&gt;""),1),"")</f>
        <v/>
      </c>
      <c r="C109" s="88" t="s">
        <v>932</v>
      </c>
      <c r="D109" s="88" t="str">
        <f>IF(Entries!M108="","",Entries!M108)</f>
        <v/>
      </c>
      <c r="E109" s="7"/>
      <c r="F109" s="8"/>
      <c r="G109" s="7"/>
      <c r="H109" s="8"/>
      <c r="I109" s="7"/>
      <c r="J109" s="8"/>
      <c r="K109" s="31"/>
      <c r="L109" s="92" t="str">
        <f t="shared" si="40"/>
        <v/>
      </c>
      <c r="M109" s="93" t="str">
        <f t="shared" si="42"/>
        <v/>
      </c>
      <c r="N109" s="94" t="str">
        <f t="shared" si="38"/>
        <v/>
      </c>
      <c r="O109" s="97" t="str" cm="1">
        <f t="array" ref="O109">_xlfn.IFS(SUM($E109,$G109,$I109)=0,"",$K109&gt;=time_violations,"",SUM($E109,$G109,$I109)&gt;0,SUM($E109,$G109,$I109))</f>
        <v/>
      </c>
      <c r="P109" t="str">
        <f t="shared" si="39"/>
        <v/>
      </c>
      <c r="AF109" s="97" t="str">
        <f t="shared" ca="1" si="36"/>
        <v/>
      </c>
    </row>
    <row r="110" spans="1:32" x14ac:dyDescent="0.25">
      <c r="A110" s="640"/>
      <c r="B110" s="87" t="str" cm="1">
        <f t="array" aca="1" ref="B110" ca="1">IFERROR(_xlfn.IFS(M110="","",K110&gt;=time_violations,0,OR(N110/COUNT(rank)&lt;=percentage_superior,AF110&lt;&gt;""),1),"")</f>
        <v/>
      </c>
      <c r="C110" s="88" t="s">
        <v>940</v>
      </c>
      <c r="D110" s="88" t="str">
        <f>IF(Entries!M109="","",Entries!M109)</f>
        <v/>
      </c>
      <c r="E110" s="7"/>
      <c r="F110" s="8"/>
      <c r="G110" s="7"/>
      <c r="H110" s="8"/>
      <c r="I110" s="7"/>
      <c r="J110" s="8"/>
      <c r="K110" s="31"/>
      <c r="L110" s="92" t="str">
        <f t="shared" si="40"/>
        <v/>
      </c>
      <c r="M110" s="93" t="str">
        <f t="shared" si="42"/>
        <v/>
      </c>
      <c r="N110" s="94" t="str">
        <f t="shared" si="38"/>
        <v/>
      </c>
      <c r="O110" s="97" t="str" cm="1">
        <f t="array" ref="O110">_xlfn.IFS(SUM($E110,$G110,$I110)=0,"",$K110&gt;=time_violations,"",SUM($E110,$G110,$I110)&gt;0,SUM($E110,$G110,$I110))</f>
        <v/>
      </c>
      <c r="P110" t="str">
        <f t="shared" si="39"/>
        <v/>
      </c>
      <c r="AF110" s="97" t="str">
        <f t="shared" ca="1" si="36"/>
        <v/>
      </c>
    </row>
    <row r="111" spans="1:32" x14ac:dyDescent="0.25">
      <c r="A111" s="640"/>
      <c r="B111" s="87" t="str" cm="1">
        <f t="array" aca="1" ref="B111" ca="1">IFERROR(_xlfn.IFS(M111="","",K111&gt;=time_violations,0,OR(N111/COUNT(rank)&lt;=percentage_superior,AF111&lt;&gt;""),1),"")</f>
        <v/>
      </c>
      <c r="C111" s="88" t="s">
        <v>948</v>
      </c>
      <c r="D111" s="88" t="str">
        <f>IF(Entries!M110="","",Entries!M110)</f>
        <v/>
      </c>
      <c r="E111" s="7"/>
      <c r="F111" s="8"/>
      <c r="G111" s="7"/>
      <c r="H111" s="8"/>
      <c r="I111" s="7"/>
      <c r="J111" s="8"/>
      <c r="K111" s="31"/>
      <c r="L111" s="92" t="str">
        <f t="shared" si="40"/>
        <v/>
      </c>
      <c r="M111" s="93" t="str">
        <f t="shared" si="42"/>
        <v/>
      </c>
      <c r="N111" s="93" t="str">
        <f t="shared" si="38"/>
        <v/>
      </c>
      <c r="O111" s="97" t="str" cm="1">
        <f t="array" ref="O111">_xlfn.IFS(SUM($E111,$G111,$I111)=0,"",$K111&gt;=time_violations,"",SUM($E111,$G111,$I111)&gt;0,SUM($E111,$G111,$I111))</f>
        <v/>
      </c>
      <c r="P111" t="str">
        <f t="shared" si="39"/>
        <v/>
      </c>
      <c r="AF111" s="97" t="str">
        <f t="shared" ca="1" si="36"/>
        <v/>
      </c>
    </row>
    <row r="112" spans="1:32" x14ac:dyDescent="0.25">
      <c r="A112" s="641" t="s">
        <v>52</v>
      </c>
      <c r="B112" s="98" t="str" cm="1">
        <f t="array" aca="1" ref="B112" ca="1">IFERROR(_xlfn.IFS(M112="","",K112&gt;=time_violations,0,OR(N112/COUNT(rank)&lt;=percentage_superior,AF112&lt;&gt;""),1),"")</f>
        <v/>
      </c>
      <c r="C112" s="99" t="s">
        <v>956</v>
      </c>
      <c r="D112" s="99" t="str">
        <f>IF(Entries!M111="","",Entries!M111)</f>
        <v/>
      </c>
      <c r="E112" s="9"/>
      <c r="F112" s="10"/>
      <c r="G112" s="9"/>
      <c r="H112" s="10"/>
      <c r="I112" s="9"/>
      <c r="J112" s="10"/>
      <c r="K112" s="32"/>
      <c r="L112" s="103" t="str">
        <f t="shared" si="40"/>
        <v/>
      </c>
      <c r="M112" s="104" t="str">
        <f t="shared" si="42"/>
        <v/>
      </c>
      <c r="N112" s="104" t="str">
        <f t="shared" si="38"/>
        <v/>
      </c>
      <c r="O112" s="97" t="str" cm="1">
        <f t="array" ref="O112">_xlfn.IFS(SUM($E112,$G112,$I112)=0,"",$K112&gt;=time_violations,"",SUM($E112,$G112,$I112)&gt;0,SUM($E112,$G112,$I112))</f>
        <v/>
      </c>
      <c r="P112" t="str">
        <f t="shared" si="39"/>
        <v/>
      </c>
      <c r="AF112" s="97" t="str">
        <f t="shared" ca="1" si="36"/>
        <v/>
      </c>
    </row>
    <row r="113" spans="1:32" x14ac:dyDescent="0.25">
      <c r="A113" s="641"/>
      <c r="B113" s="98" t="str" cm="1">
        <f t="array" aca="1" ref="B113" ca="1">IFERROR(_xlfn.IFS(M113="","",K113&gt;=time_violations,0,OR(N113/COUNT(rank)&lt;=percentage_superior,AF113&lt;&gt;""),1),"")</f>
        <v/>
      </c>
      <c r="C113" s="99" t="s">
        <v>965</v>
      </c>
      <c r="D113" s="99" t="str">
        <f>IF(Entries!M112="","",Entries!M112)</f>
        <v/>
      </c>
      <c r="E113" s="9"/>
      <c r="F113" s="10"/>
      <c r="G113" s="9"/>
      <c r="H113" s="10"/>
      <c r="I113" s="9"/>
      <c r="J113" s="10"/>
      <c r="K113" s="32"/>
      <c r="L113" s="103" t="str">
        <f t="shared" si="40"/>
        <v/>
      </c>
      <c r="M113" s="104" t="str">
        <f t="shared" si="42"/>
        <v/>
      </c>
      <c r="N113" s="104" t="str">
        <f t="shared" si="38"/>
        <v/>
      </c>
      <c r="O113" s="97" t="str" cm="1">
        <f t="array" ref="O113">_xlfn.IFS(SUM($E113,$G113,$I113)=0,"",$K113&gt;=time_violations,"",SUM($E113,$G113,$I113)&gt;0,SUM($E113,$G113,$I113))</f>
        <v/>
      </c>
      <c r="P113" t="str">
        <f t="shared" si="39"/>
        <v/>
      </c>
      <c r="AF113" s="97" t="str">
        <f t="shared" ca="1" si="36"/>
        <v/>
      </c>
    </row>
    <row r="114" spans="1:32" x14ac:dyDescent="0.25">
      <c r="A114" s="641"/>
      <c r="B114" s="98" t="str" cm="1">
        <f t="array" aca="1" ref="B114" ca="1">IFERROR(_xlfn.IFS(M114="","",K114&gt;=time_violations,0,OR(N114/COUNT(rank)&lt;=percentage_superior,AF114&lt;&gt;""),1),"")</f>
        <v/>
      </c>
      <c r="C114" s="99" t="s">
        <v>973</v>
      </c>
      <c r="D114" s="99" t="str">
        <f>IF(Entries!M113="","",Entries!M113)</f>
        <v/>
      </c>
      <c r="E114" s="9"/>
      <c r="F114" s="10"/>
      <c r="G114" s="9"/>
      <c r="H114" s="10"/>
      <c r="I114" s="9"/>
      <c r="J114" s="10"/>
      <c r="K114" s="32"/>
      <c r="L114" s="103" t="str">
        <f t="shared" si="40"/>
        <v/>
      </c>
      <c r="M114" s="104" t="str">
        <f t="shared" si="42"/>
        <v/>
      </c>
      <c r="N114" s="104" t="str">
        <f t="shared" si="38"/>
        <v/>
      </c>
      <c r="O114" s="97" t="str" cm="1">
        <f t="array" ref="O114">_xlfn.IFS(SUM($E114,$G114,$I114)=0,"",$K114&gt;=time_violations,"",SUM($E114,$G114,$I114)&gt;0,SUM($E114,$G114,$I114))</f>
        <v/>
      </c>
      <c r="P114" t="str">
        <f t="shared" si="39"/>
        <v/>
      </c>
      <c r="AF114" s="97" t="str">
        <f t="shared" ca="1" si="36"/>
        <v/>
      </c>
    </row>
    <row r="115" spans="1:32" x14ac:dyDescent="0.25">
      <c r="A115" s="641"/>
      <c r="B115" s="98" t="str" cm="1">
        <f t="array" aca="1" ref="B115" ca="1">IFERROR(_xlfn.IFS(M115="","",K115&gt;=time_violations,0,OR(N115/COUNT(rank)&lt;=percentage_superior,AF115&lt;&gt;""),1),"")</f>
        <v/>
      </c>
      <c r="C115" s="99" t="s">
        <v>981</v>
      </c>
      <c r="D115" s="99" t="str">
        <f>IF(Entries!M114="","",Entries!M114)</f>
        <v/>
      </c>
      <c r="E115" s="9"/>
      <c r="F115" s="10"/>
      <c r="G115" s="9"/>
      <c r="H115" s="10"/>
      <c r="I115" s="9"/>
      <c r="J115" s="10"/>
      <c r="K115" s="32"/>
      <c r="L115" s="103" t="str">
        <f t="shared" si="40"/>
        <v/>
      </c>
      <c r="M115" s="104" t="str">
        <f t="shared" si="42"/>
        <v/>
      </c>
      <c r="N115" s="104" t="str">
        <f t="shared" si="38"/>
        <v/>
      </c>
      <c r="O115" s="97" t="str" cm="1">
        <f t="array" ref="O115">_xlfn.IFS(SUM($E115,$G115,$I115)=0,"",$K115&gt;=time_violations,"",SUM($E115,$G115,$I115)&gt;0,SUM($E115,$G115,$I115))</f>
        <v/>
      </c>
      <c r="P115" t="str">
        <f t="shared" si="39"/>
        <v/>
      </c>
      <c r="AF115" s="97" t="str">
        <f t="shared" ca="1" si="36"/>
        <v/>
      </c>
    </row>
    <row r="116" spans="1:32" x14ac:dyDescent="0.25">
      <c r="A116" s="634" t="s">
        <v>53</v>
      </c>
      <c r="B116" s="105" t="str" cm="1">
        <f t="array" aca="1" ref="B116" ca="1">IFERROR(_xlfn.IFS(M116="","",K116&gt;=time_violations,0,OR(N116/COUNT(rank)&lt;=percentage_superior,AF116&lt;&gt;""),1),"")</f>
        <v/>
      </c>
      <c r="C116" s="106" t="s">
        <v>989</v>
      </c>
      <c r="D116" s="106" t="str">
        <f>IF(Entries!M115="","",Entries!M115)</f>
        <v/>
      </c>
      <c r="E116" s="11"/>
      <c r="F116" s="12"/>
      <c r="G116" s="11"/>
      <c r="H116" s="12"/>
      <c r="I116" s="11"/>
      <c r="J116" s="12"/>
      <c r="K116" s="33"/>
      <c r="L116" s="110" t="str">
        <f t="shared" si="40"/>
        <v/>
      </c>
      <c r="M116" s="111" t="str">
        <f t="shared" si="42"/>
        <v/>
      </c>
      <c r="N116" s="111" t="str">
        <f t="shared" si="38"/>
        <v/>
      </c>
      <c r="O116" s="97" t="str" cm="1">
        <f t="array" ref="O116">_xlfn.IFS(SUM($E116,$G116,$I116)=0,"",$K116&gt;=time_violations,"",SUM($E116,$G116,$I116)&gt;0,SUM($E116,$G116,$I116))</f>
        <v/>
      </c>
      <c r="P116" t="str">
        <f t="shared" si="39"/>
        <v/>
      </c>
      <c r="AF116" s="97" t="str">
        <f t="shared" ca="1" si="36"/>
        <v/>
      </c>
    </row>
    <row r="117" spans="1:32" x14ac:dyDescent="0.25">
      <c r="A117" s="634"/>
      <c r="B117" s="105" t="str" cm="1">
        <f t="array" aca="1" ref="B117" ca="1">IFERROR(_xlfn.IFS(M117="","",K117&gt;=time_violations,0,OR(N117/COUNT(rank)&lt;=percentage_superior,AF117&lt;&gt;""),1),"")</f>
        <v/>
      </c>
      <c r="C117" s="106" t="s">
        <v>998</v>
      </c>
      <c r="D117" s="106" t="str">
        <f>IF(Entries!M116="","",Entries!M116)</f>
        <v/>
      </c>
      <c r="E117" s="11"/>
      <c r="F117" s="12"/>
      <c r="G117" s="11"/>
      <c r="H117" s="12"/>
      <c r="I117" s="11"/>
      <c r="J117" s="12"/>
      <c r="K117" s="33"/>
      <c r="L117" s="110" t="str">
        <f t="shared" si="40"/>
        <v/>
      </c>
      <c r="M117" s="111" t="str">
        <f t="shared" si="42"/>
        <v/>
      </c>
      <c r="N117" s="111" t="str">
        <f t="shared" si="38"/>
        <v/>
      </c>
      <c r="O117" s="97" t="str" cm="1">
        <f t="array" ref="O117">_xlfn.IFS(SUM($E117,$G117,$I117)=0,"",$K117&gt;=time_violations,"",SUM($E117,$G117,$I117)&gt;0,SUM($E117,$G117,$I117))</f>
        <v/>
      </c>
      <c r="P117" t="str">
        <f t="shared" si="39"/>
        <v/>
      </c>
      <c r="AF117" s="97" t="str">
        <f t="shared" ca="1" si="36"/>
        <v/>
      </c>
    </row>
    <row r="118" spans="1:32" x14ac:dyDescent="0.25">
      <c r="A118" s="634"/>
      <c r="B118" s="105" t="str" cm="1">
        <f t="array" aca="1" ref="B118" ca="1">IFERROR(_xlfn.IFS(M118="","",K118&gt;=time_violations,0,OR(N118/COUNT(rank)&lt;=percentage_superior,AF118&lt;&gt;""),1),"")</f>
        <v/>
      </c>
      <c r="C118" s="106" t="s">
        <v>1006</v>
      </c>
      <c r="D118" s="106" t="str">
        <f>IF(Entries!M117="","",Entries!M117)</f>
        <v/>
      </c>
      <c r="E118" s="11"/>
      <c r="F118" s="12"/>
      <c r="G118" s="11"/>
      <c r="H118" s="12"/>
      <c r="I118" s="11"/>
      <c r="J118" s="12"/>
      <c r="K118" s="33"/>
      <c r="L118" s="110" t="str">
        <f t="shared" si="40"/>
        <v/>
      </c>
      <c r="M118" s="111" t="str">
        <f t="shared" si="42"/>
        <v/>
      </c>
      <c r="N118" s="111" t="str">
        <f t="shared" si="38"/>
        <v/>
      </c>
      <c r="O118" s="97" t="str" cm="1">
        <f t="array" ref="O118">_xlfn.IFS(SUM($E118,$G118,$I118)=0,"",$K118&gt;=time_violations,"",SUM($E118,$G118,$I118)&gt;0,SUM($E118,$G118,$I118))</f>
        <v/>
      </c>
      <c r="P118" t="str">
        <f t="shared" si="39"/>
        <v/>
      </c>
      <c r="AF118" s="97" t="str">
        <f t="shared" ca="1" si="36"/>
        <v/>
      </c>
    </row>
    <row r="119" spans="1:32" x14ac:dyDescent="0.25">
      <c r="A119" s="634"/>
      <c r="B119" s="105" t="str" cm="1">
        <f t="array" aca="1" ref="B119" ca="1">IFERROR(_xlfn.IFS(M119="","",K119&gt;=time_violations,0,OR(N119/COUNT(rank)&lt;=percentage_superior,AF119&lt;&gt;""),1),"")</f>
        <v/>
      </c>
      <c r="C119" s="106" t="s">
        <v>1014</v>
      </c>
      <c r="D119" s="106" t="str">
        <f>IF(Entries!M118="","",Entries!M118)</f>
        <v/>
      </c>
      <c r="E119" s="11"/>
      <c r="F119" s="12"/>
      <c r="G119" s="11"/>
      <c r="H119" s="12"/>
      <c r="I119" s="11"/>
      <c r="J119" s="12"/>
      <c r="K119" s="33"/>
      <c r="L119" s="110" t="str">
        <f t="shared" si="40"/>
        <v/>
      </c>
      <c r="M119" s="111" t="str">
        <f t="shared" si="42"/>
        <v/>
      </c>
      <c r="N119" s="111" t="str">
        <f t="shared" si="38"/>
        <v/>
      </c>
      <c r="O119" s="97" t="str" cm="1">
        <f t="array" ref="O119">_xlfn.IFS(SUM($E119,$G119,$I119)=0,"",$K119&gt;=time_violations,"",SUM($E119,$G119,$I119)&gt;0,SUM($E119,$G119,$I119))</f>
        <v/>
      </c>
      <c r="P119" t="str">
        <f t="shared" si="39"/>
        <v/>
      </c>
      <c r="AF119" s="97" t="str">
        <f t="shared" ca="1" si="36"/>
        <v/>
      </c>
    </row>
    <row r="120" spans="1:32" x14ac:dyDescent="0.25">
      <c r="A120" s="635" t="s">
        <v>54</v>
      </c>
      <c r="B120" s="112" t="str" cm="1">
        <f t="array" aca="1" ref="B120" ca="1">IFERROR(_xlfn.IFS(M120="","",K120&gt;=time_violations,0,OR(N120/COUNT(rank)&lt;=percentage_superior,AF120&lt;&gt;""),1),"")</f>
        <v/>
      </c>
      <c r="C120" s="113" t="s">
        <v>1022</v>
      </c>
      <c r="D120" s="113" t="str">
        <f>IF(Entries!M119="","",Entries!M119)</f>
        <v/>
      </c>
      <c r="E120" s="13"/>
      <c r="F120" s="14"/>
      <c r="G120" s="13"/>
      <c r="H120" s="14"/>
      <c r="I120" s="13"/>
      <c r="J120" s="14"/>
      <c r="K120" s="34"/>
      <c r="L120" s="117" t="str">
        <f t="shared" si="40"/>
        <v/>
      </c>
      <c r="M120" s="118" t="str">
        <f t="shared" si="42"/>
        <v/>
      </c>
      <c r="N120" s="118" t="str">
        <f t="shared" si="38"/>
        <v/>
      </c>
      <c r="O120" s="97" t="str" cm="1">
        <f t="array" ref="O120">_xlfn.IFS(SUM($E120,$G120,$I120)=0,"",$K120&gt;=time_violations,"",SUM($E120,$G120,$I120)&gt;0,SUM($E120,$G120,$I120))</f>
        <v/>
      </c>
      <c r="P120" t="str">
        <f t="shared" si="39"/>
        <v/>
      </c>
      <c r="AF120" s="97" t="str">
        <f t="shared" ca="1" si="36"/>
        <v/>
      </c>
    </row>
    <row r="121" spans="1:32" x14ac:dyDescent="0.25">
      <c r="A121" s="635"/>
      <c r="B121" s="112" t="str" cm="1">
        <f t="array" aca="1" ref="B121" ca="1">IFERROR(_xlfn.IFS(M121="","",K121&gt;=time_violations,0,OR(N121/COUNT(rank)&lt;=percentage_superior,AF121&lt;&gt;""),1),"")</f>
        <v/>
      </c>
      <c r="C121" s="113" t="s">
        <v>1031</v>
      </c>
      <c r="D121" s="113" t="str">
        <f>IF(Entries!M120="","",Entries!M120)</f>
        <v/>
      </c>
      <c r="E121" s="13"/>
      <c r="F121" s="14"/>
      <c r="G121" s="13"/>
      <c r="H121" s="14"/>
      <c r="I121" s="13"/>
      <c r="J121" s="14"/>
      <c r="K121" s="34"/>
      <c r="L121" s="117" t="str">
        <f t="shared" si="40"/>
        <v/>
      </c>
      <c r="M121" s="118" t="str">
        <f t="shared" si="42"/>
        <v/>
      </c>
      <c r="N121" s="118" t="str">
        <f t="shared" si="38"/>
        <v/>
      </c>
      <c r="O121" s="97" t="str" cm="1">
        <f t="array" ref="O121">_xlfn.IFS(SUM($E121,$G121,$I121)=0,"",$K121&gt;=time_violations,"",SUM($E121,$G121,$I121)&gt;0,SUM($E121,$G121,$I121))</f>
        <v/>
      </c>
      <c r="P121" t="str">
        <f t="shared" si="39"/>
        <v/>
      </c>
      <c r="AF121" s="97" t="str">
        <f t="shared" ca="1" si="36"/>
        <v/>
      </c>
    </row>
    <row r="122" spans="1:32" x14ac:dyDescent="0.25">
      <c r="A122" s="635"/>
      <c r="B122" s="112" t="str" cm="1">
        <f t="array" aca="1" ref="B122" ca="1">IFERROR(_xlfn.IFS(M122="","",K122&gt;=time_violations,0,OR(N122/COUNT(rank)&lt;=percentage_superior,AF122&lt;&gt;""),1),"")</f>
        <v/>
      </c>
      <c r="C122" s="113" t="s">
        <v>1039</v>
      </c>
      <c r="D122" s="113" t="str">
        <f>IF(Entries!M121="","",Entries!M121)</f>
        <v/>
      </c>
      <c r="E122" s="13"/>
      <c r="F122" s="14"/>
      <c r="G122" s="13"/>
      <c r="H122" s="14"/>
      <c r="I122" s="13"/>
      <c r="J122" s="14"/>
      <c r="K122" s="34"/>
      <c r="L122" s="117" t="str">
        <f t="shared" si="40"/>
        <v/>
      </c>
      <c r="M122" s="118" t="str">
        <f t="shared" si="42"/>
        <v/>
      </c>
      <c r="N122" s="118" t="str">
        <f t="shared" si="38"/>
        <v/>
      </c>
      <c r="O122" s="97" t="str" cm="1">
        <f t="array" ref="O122">_xlfn.IFS(SUM($E122,$G122,$I122)=0,"",$K122&gt;=time_violations,"",SUM($E122,$G122,$I122)&gt;0,SUM($E122,$G122,$I122))</f>
        <v/>
      </c>
      <c r="P122" t="str">
        <f t="shared" si="39"/>
        <v/>
      </c>
      <c r="AF122" s="97" t="str">
        <f t="shared" ca="1" si="36"/>
        <v/>
      </c>
    </row>
    <row r="123" spans="1:32" x14ac:dyDescent="0.25">
      <c r="A123" s="534"/>
      <c r="B123" s="119" t="str" cm="1">
        <f t="array" aca="1" ref="B123" ca="1">IFERROR(_xlfn.IFS(M123="","",K123&gt;=time_violations,0,OR(N123/COUNT(rank)&lt;=percentage_superior,AF123&lt;&gt;""),1),"")</f>
        <v/>
      </c>
      <c r="C123" s="120" t="s">
        <v>1047</v>
      </c>
      <c r="D123" s="120" t="str">
        <f>IF(Entries!M122="","",Entries!M122)</f>
        <v/>
      </c>
      <c r="E123" s="15"/>
      <c r="F123" s="16"/>
      <c r="G123" s="15"/>
      <c r="H123" s="16"/>
      <c r="I123" s="15"/>
      <c r="J123" s="16"/>
      <c r="K123" s="35"/>
      <c r="L123" s="117" t="str">
        <f t="shared" si="40"/>
        <v/>
      </c>
      <c r="M123" s="118" t="str">
        <f t="shared" si="42"/>
        <v/>
      </c>
      <c r="N123" s="118" t="str">
        <f t="shared" si="38"/>
        <v/>
      </c>
      <c r="O123" s="97" t="str" cm="1">
        <f t="array" ref="O123">_xlfn.IFS(SUM($E123,$G123,$I123)=0,"",$K123&gt;=time_violations,"",SUM($E123,$G123,$I123)&gt;0,SUM($E123,$G123,$I123))</f>
        <v/>
      </c>
      <c r="P123" t="str">
        <f t="shared" si="39"/>
        <v/>
      </c>
      <c r="AF123" s="97" t="str">
        <f t="shared" ca="1" si="36"/>
        <v/>
      </c>
    </row>
    <row r="124" spans="1:32" x14ac:dyDescent="0.25">
      <c r="A124" s="636" t="s">
        <v>55</v>
      </c>
      <c r="B124" s="124" t="str" cm="1">
        <f t="array" aca="1" ref="B124" ca="1">IFERROR(_xlfn.IFS(M124="","",K124&gt;=time_violations,0,OR(N124/COUNT(rank)&lt;=percentage_superior,AF124&lt;&gt;""),1),"")</f>
        <v/>
      </c>
      <c r="C124" s="188" t="s">
        <v>1055</v>
      </c>
      <c r="D124" s="149" t="str">
        <f>IF(Entries!M123="","",Entries!M123)</f>
        <v/>
      </c>
      <c r="E124" s="17"/>
      <c r="F124" s="18"/>
      <c r="G124" s="17"/>
      <c r="H124" s="18"/>
      <c r="I124" s="17"/>
      <c r="J124" s="18"/>
      <c r="K124" s="192"/>
      <c r="L124" s="129" t="str">
        <f t="shared" si="40"/>
        <v/>
      </c>
      <c r="M124" s="130" t="str">
        <f t="shared" si="42"/>
        <v/>
      </c>
      <c r="N124" s="130" t="str">
        <f t="shared" si="38"/>
        <v/>
      </c>
      <c r="O124" s="97" t="str" cm="1">
        <f t="array" ref="O124">_xlfn.IFS(SUM($E124,$G124,$I124)=0,"",$K124&gt;=time_violations,"",SUM($E124,$G124,$I124)&gt;0,SUM($E124,$G124,$I124))</f>
        <v/>
      </c>
      <c r="P124" t="str">
        <f t="shared" si="39"/>
        <v/>
      </c>
      <c r="AF124" s="97" t="str">
        <f t="shared" ca="1" si="36"/>
        <v/>
      </c>
    </row>
    <row r="125" spans="1:32" x14ac:dyDescent="0.25">
      <c r="A125" s="636"/>
      <c r="B125" s="124" t="str" cm="1">
        <f t="array" aca="1" ref="B125" ca="1">IFERROR(_xlfn.IFS(M125="","",K125&gt;=time_violations,0,OR(N125/COUNT(rank)&lt;=percentage_superior,AF125&lt;&gt;""),1),"")</f>
        <v/>
      </c>
      <c r="C125" s="188" t="s">
        <v>1064</v>
      </c>
      <c r="D125" s="149" t="str">
        <f>IF(Entries!M124="","",Entries!M124)</f>
        <v/>
      </c>
      <c r="E125" s="17"/>
      <c r="F125" s="18"/>
      <c r="G125" s="17"/>
      <c r="H125" s="18"/>
      <c r="I125" s="17"/>
      <c r="J125" s="18"/>
      <c r="K125" s="36"/>
      <c r="L125" s="129" t="str">
        <f t="shared" si="40"/>
        <v/>
      </c>
      <c r="M125" s="130" t="str">
        <f t="shared" si="42"/>
        <v/>
      </c>
      <c r="N125" s="130" t="str">
        <f t="shared" si="38"/>
        <v/>
      </c>
      <c r="O125" s="97" t="str" cm="1">
        <f t="array" ref="O125">_xlfn.IFS(SUM($E125,$G125,$I125)=0,"",$K125&gt;=time_violations,"",SUM($E125,$G125,$I125)&gt;0,SUM($E125,$G125,$I125))</f>
        <v/>
      </c>
      <c r="P125" t="str">
        <f t="shared" si="39"/>
        <v/>
      </c>
      <c r="AF125" s="97" t="str">
        <f t="shared" ca="1" si="36"/>
        <v/>
      </c>
    </row>
    <row r="126" spans="1:32" x14ac:dyDescent="0.25">
      <c r="A126" s="636"/>
      <c r="B126" s="124" t="str" cm="1">
        <f t="array" aca="1" ref="B126" ca="1">IFERROR(_xlfn.IFS(M126="","",K126&gt;=time_violations,0,OR(N126/COUNT(rank)&lt;=percentage_superior,AF126&lt;&gt;""),1),"")</f>
        <v/>
      </c>
      <c r="C126" s="188" t="s">
        <v>1072</v>
      </c>
      <c r="D126" s="149" t="str">
        <f>IF(Entries!M125="","",Entries!M125)</f>
        <v/>
      </c>
      <c r="E126" s="17"/>
      <c r="F126" s="18"/>
      <c r="G126" s="17"/>
      <c r="H126" s="18"/>
      <c r="I126" s="17"/>
      <c r="J126" s="18"/>
      <c r="K126" s="36"/>
      <c r="L126" s="129" t="str">
        <f t="shared" si="40"/>
        <v/>
      </c>
      <c r="M126" s="130" t="str">
        <f t="shared" si="42"/>
        <v/>
      </c>
      <c r="N126" s="130" t="str">
        <f t="shared" si="38"/>
        <v/>
      </c>
      <c r="O126" s="97" t="str" cm="1">
        <f t="array" ref="O126">_xlfn.IFS(SUM($E126,$G126,$I126)=0,"",$K126&gt;=time_violations,"",SUM($E126,$G126,$I126)&gt;0,SUM($E126,$G126,$I126))</f>
        <v/>
      </c>
      <c r="P126" t="str">
        <f t="shared" si="39"/>
        <v/>
      </c>
      <c r="AF126" s="97" t="str">
        <f t="shared" ca="1" si="36"/>
        <v/>
      </c>
    </row>
    <row r="127" spans="1:32" x14ac:dyDescent="0.25">
      <c r="A127" s="636"/>
      <c r="B127" s="124" t="str" cm="1">
        <f t="array" aca="1" ref="B127" ca="1">IFERROR(_xlfn.IFS(M127="","",K127&gt;=time_violations,0,OR(N127/COUNT(rank)&lt;=percentage_superior,AF127&lt;&gt;""),1),"")</f>
        <v/>
      </c>
      <c r="C127" s="188" t="s">
        <v>1080</v>
      </c>
      <c r="D127" s="149" t="str">
        <f>IF(Entries!M126="","",Entries!M126)</f>
        <v/>
      </c>
      <c r="E127" s="17"/>
      <c r="F127" s="18"/>
      <c r="G127" s="17"/>
      <c r="H127" s="18"/>
      <c r="I127" s="17"/>
      <c r="J127" s="18"/>
      <c r="K127" s="36"/>
      <c r="L127" s="129" t="str">
        <f t="shared" si="40"/>
        <v/>
      </c>
      <c r="M127" s="130" t="str">
        <f t="shared" si="42"/>
        <v/>
      </c>
      <c r="N127" s="130" t="str">
        <f t="shared" si="38"/>
        <v/>
      </c>
      <c r="O127" s="97" t="str" cm="1">
        <f t="array" ref="O127">_xlfn.IFS(SUM($E127,$G127,$I127)=0,"",$K127&gt;=time_violations,"",SUM($E127,$G127,$I127)&gt;0,SUM($E127,$G127,$I127))</f>
        <v/>
      </c>
      <c r="P127" t="str">
        <f t="shared" si="39"/>
        <v/>
      </c>
      <c r="AF127" s="97" t="str">
        <f t="shared" ca="1" si="36"/>
        <v/>
      </c>
    </row>
    <row r="128" spans="1:32" x14ac:dyDescent="0.25">
      <c r="A128" s="554" t="s">
        <v>56</v>
      </c>
      <c r="B128" s="400" t="str" cm="1">
        <f t="array" aca="1" ref="B128" ca="1">IFERROR(_xlfn.IFS(M128="","",K128&gt;=time_violations,0,OR(N128/COUNT(rank)&lt;=percentage_superior,AF128&lt;&gt;""),1),"")</f>
        <v/>
      </c>
      <c r="C128" s="131" t="s">
        <v>1088</v>
      </c>
      <c r="D128" s="151" t="str">
        <f>IF(Entries!M127="","",Entries!M127)</f>
        <v/>
      </c>
      <c r="E128" s="19"/>
      <c r="F128" s="20"/>
      <c r="G128" s="19"/>
      <c r="H128" s="20"/>
      <c r="I128" s="19"/>
      <c r="J128" s="20"/>
      <c r="K128" s="37"/>
      <c r="L128" s="135" t="str">
        <f t="shared" si="40"/>
        <v/>
      </c>
      <c r="M128" s="133" t="str">
        <f t="shared" si="42"/>
        <v/>
      </c>
      <c r="N128" s="133" t="str">
        <f t="shared" si="38"/>
        <v/>
      </c>
      <c r="O128" s="97" t="str" cm="1">
        <f t="array" ref="O128">_xlfn.IFS(SUM($E128,$G128,$I128)=0,"",$K128&gt;=time_violations,"",SUM($E128,$G128,$I128)&gt;0,SUM($E128,$G128,$I128))</f>
        <v/>
      </c>
      <c r="P128" t="str">
        <f t="shared" si="39"/>
        <v/>
      </c>
      <c r="AF128" s="97" t="str">
        <f t="shared" ca="1" si="36"/>
        <v/>
      </c>
    </row>
    <row r="129" spans="1:32" x14ac:dyDescent="0.25">
      <c r="A129" s="637"/>
      <c r="B129" s="136" t="str" cm="1">
        <f t="array" aca="1" ref="B129" ca="1">IFERROR(_xlfn.IFS(M129="","",K129&gt;=time_violations,0,OR(N129/COUNT(rank)&lt;=percentage_superior,AF129&lt;&gt;""),1),"")</f>
        <v/>
      </c>
      <c r="C129" s="137" t="s">
        <v>1097</v>
      </c>
      <c r="D129" s="137" t="str">
        <f>IF(Entries!M128="","",Entries!M128)</f>
        <v/>
      </c>
      <c r="E129" s="21"/>
      <c r="F129" s="22"/>
      <c r="G129" s="21"/>
      <c r="H129" s="22"/>
      <c r="I129" s="21"/>
      <c r="J129" s="22"/>
      <c r="K129" s="37"/>
      <c r="L129" s="135" t="str">
        <f t="shared" si="40"/>
        <v/>
      </c>
      <c r="M129" s="133" t="str">
        <f t="shared" si="42"/>
        <v/>
      </c>
      <c r="N129" s="133" t="str">
        <f t="shared" si="38"/>
        <v/>
      </c>
      <c r="O129" s="97" t="str" cm="1">
        <f t="array" ref="O129">_xlfn.IFS(SUM($E129,$G129,$I129)=0,"",$K129&gt;=time_violations,"",SUM($E129,$G129,$I129)&gt;0,SUM($E129,$G129,$I129))</f>
        <v/>
      </c>
      <c r="P129" t="str">
        <f t="shared" si="39"/>
        <v/>
      </c>
      <c r="AF129" s="97" t="str">
        <f t="shared" ca="1" si="36"/>
        <v/>
      </c>
    </row>
    <row r="130" spans="1:32" x14ac:dyDescent="0.25">
      <c r="A130" s="637"/>
      <c r="B130" s="136" t="str" cm="1">
        <f t="array" aca="1" ref="B130" ca="1">IFERROR(_xlfn.IFS(M130="","",K130&gt;=time_violations,0,OR(N130/COUNT(rank)&lt;=percentage_superior,AF130&lt;&gt;""),1),"")</f>
        <v/>
      </c>
      <c r="C130" s="137" t="s">
        <v>1105</v>
      </c>
      <c r="D130" s="137" t="str">
        <f>IF(Entries!M129="","",Entries!M129)</f>
        <v/>
      </c>
      <c r="E130" s="21"/>
      <c r="F130" s="22"/>
      <c r="G130" s="21"/>
      <c r="H130" s="22"/>
      <c r="I130" s="21"/>
      <c r="J130" s="22"/>
      <c r="K130" s="37"/>
      <c r="L130" s="135" t="str">
        <f t="shared" si="40"/>
        <v/>
      </c>
      <c r="M130" s="133" t="str">
        <f t="shared" si="42"/>
        <v/>
      </c>
      <c r="N130" s="133" t="str">
        <f t="shared" si="38"/>
        <v/>
      </c>
      <c r="O130" s="97" t="str" cm="1">
        <f t="array" ref="O130">_xlfn.IFS(SUM($E130,$G130,$I130)=0,"",$K130&gt;=time_violations,"",SUM($E130,$G130,$I130)&gt;0,SUM($E130,$G130,$I130))</f>
        <v/>
      </c>
      <c r="P130" t="str">
        <f t="shared" si="39"/>
        <v/>
      </c>
      <c r="AF130" s="97" t="str">
        <f t="shared" ca="1" si="36"/>
        <v/>
      </c>
    </row>
    <row r="131" spans="1:32" x14ac:dyDescent="0.25">
      <c r="A131" s="552"/>
      <c r="B131" s="136" t="str" cm="1">
        <f t="array" aca="1" ref="B131" ca="1">IFERROR(_xlfn.IFS(M131="","",K131&gt;=time_violations,0,OR(N131/COUNT(rank)&lt;=percentage_superior,AF131&lt;&gt;""),1),"")</f>
        <v/>
      </c>
      <c r="C131" s="137" t="s">
        <v>1113</v>
      </c>
      <c r="D131" s="137" t="str">
        <f>IF(Entries!M130="","",Entries!M130)</f>
        <v/>
      </c>
      <c r="E131" s="21"/>
      <c r="F131" s="22"/>
      <c r="G131" s="21"/>
      <c r="H131" s="22"/>
      <c r="I131" s="21"/>
      <c r="J131" s="22"/>
      <c r="K131" s="37"/>
      <c r="L131" s="135" t="str">
        <f t="shared" si="40"/>
        <v/>
      </c>
      <c r="M131" s="133" t="str">
        <f t="shared" si="42"/>
        <v/>
      </c>
      <c r="N131" s="133" t="str">
        <f t="shared" si="38"/>
        <v/>
      </c>
      <c r="O131" s="97" t="str" cm="1">
        <f t="array" ref="O131">_xlfn.IFS(SUM($E131,$G131,$I131)=0,"",$K131&gt;=time_violations,"",SUM($E131,$G131,$I131)&gt;0,SUM($E131,$G131,$I131))</f>
        <v/>
      </c>
      <c r="P131" t="str">
        <f t="shared" si="39"/>
        <v/>
      </c>
      <c r="AF131" s="97" t="str">
        <f t="shared" ca="1" si="36"/>
        <v/>
      </c>
    </row>
  </sheetData>
  <sheetProtection algorithmName="SHA-512" hashValue="zqUq0D+psHmastW9At1EO3unNvc4Zj3FkbIf2Gyz+8UwvpfZe/CubRmgTmiJS6GA2MrghMft40o9xnW5Lh6LHw==" saltValue="nH5egs6y9/uNqcUXIsxmXg==" spinCount="100000" sheet="1" objects="1" scenarios="1"/>
  <mergeCells count="42">
    <mergeCell ref="A40:A43"/>
    <mergeCell ref="W2:X2"/>
    <mergeCell ref="Y2:Z2"/>
    <mergeCell ref="AB2:AC2"/>
    <mergeCell ref="A4:A7"/>
    <mergeCell ref="A8:A11"/>
    <mergeCell ref="A12:A15"/>
    <mergeCell ref="S14:AC18"/>
    <mergeCell ref="A16:A19"/>
    <mergeCell ref="E2:F2"/>
    <mergeCell ref="G2:H2"/>
    <mergeCell ref="I2:J2"/>
    <mergeCell ref="L2:M2"/>
    <mergeCell ref="R2:T2"/>
    <mergeCell ref="U2:V2"/>
    <mergeCell ref="A20:A23"/>
    <mergeCell ref="A24:A27"/>
    <mergeCell ref="A28:A31"/>
    <mergeCell ref="A32:A35"/>
    <mergeCell ref="A36:A39"/>
    <mergeCell ref="A88:A91"/>
    <mergeCell ref="A44:A47"/>
    <mergeCell ref="A48:A51"/>
    <mergeCell ref="A52:A55"/>
    <mergeCell ref="A56:A59"/>
    <mergeCell ref="A60:A63"/>
    <mergeCell ref="A64:A67"/>
    <mergeCell ref="A68:A71"/>
    <mergeCell ref="A72:A75"/>
    <mergeCell ref="A76:A79"/>
    <mergeCell ref="A80:A83"/>
    <mergeCell ref="A84:A87"/>
    <mergeCell ref="A116:A119"/>
    <mergeCell ref="A120:A123"/>
    <mergeCell ref="A124:A127"/>
    <mergeCell ref="A128:A131"/>
    <mergeCell ref="A92:A95"/>
    <mergeCell ref="A96:A99"/>
    <mergeCell ref="A100:A103"/>
    <mergeCell ref="A104:A107"/>
    <mergeCell ref="A108:A111"/>
    <mergeCell ref="A112:A115"/>
  </mergeCells>
  <conditionalFormatting sqref="C4:D4">
    <cfRule type="iconSet" priority="3">
      <iconSet iconSet="3Symbols2">
        <cfvo type="percent" val="0"/>
        <cfvo type="percent" val="33"/>
        <cfvo type="percent" val="67"/>
      </iconSet>
    </cfRule>
  </conditionalFormatting>
  <dataValidations count="5">
    <dataValidation type="whole" allowBlank="1" showInputMessage="1" showErrorMessage="1" sqref="I4:I131 G4:G131 E4:E131" xr:uid="{DDC7A4F9-2B14-4711-ABC6-1A467512ACFB}">
      <formula1>1</formula1>
      <formula2>total_rank_ie</formula2>
    </dataValidation>
    <dataValidation type="list" allowBlank="1" showInputMessage="1" showErrorMessage="1" sqref="K4:K131" xr:uid="{E6382FFF-ED97-4587-9653-C0C9A8087A44}">
      <formula1>"1,2,3"</formula1>
    </dataValidation>
    <dataValidation type="whole" allowBlank="1" showInputMessage="1" showErrorMessage="1" sqref="Y4:Y11 W4:W11 U4:U11" xr:uid="{09C9F689-B9DB-4716-A469-4B92E05BDA2F}">
      <formula1>1</formula1>
      <formula2>total_rank_finals</formula2>
    </dataValidation>
    <dataValidation type="whole" allowBlank="1" showInputMessage="1" showErrorMessage="1" sqref="V4:V11 X4:X11 F4:F131 J4:J131 H4:H131 Z4:Z11" xr:uid="{5A1D718D-E19F-4D89-BA62-02493375DC6C}">
      <formula1>0</formula1>
      <formula2>total_score_ie</formula2>
    </dataValidation>
    <dataValidation type="whole" operator="equal" allowBlank="1" showInputMessage="1" showErrorMessage="1" sqref="AA4:AA11" xr:uid="{04ABCE6E-5BC0-2142-8279-BA132F305BB2}">
      <formula1>1</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81BF1A92-46D9-5A4E-9FBC-5977297A5009}">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B4:B131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81</vt:i4>
      </vt:variant>
    </vt:vector>
  </HeadingPairs>
  <TitlesOfParts>
    <vt:vector size="97" baseType="lpstr">
      <vt:lpstr>Instructions</vt:lpstr>
      <vt:lpstr>For State Reps</vt:lpstr>
      <vt:lpstr>Entries</vt:lpstr>
      <vt:lpstr>Results</vt:lpstr>
      <vt:lpstr>Medals</vt:lpstr>
      <vt:lpstr>Sweepstakes</vt:lpstr>
      <vt:lpstr>Humorous</vt:lpstr>
      <vt:lpstr>Dramatic</vt:lpstr>
      <vt:lpstr>Classical</vt:lpstr>
      <vt:lpstr>Contemporary</vt:lpstr>
      <vt:lpstr>Pantomime</vt:lpstr>
      <vt:lpstr>Musical</vt:lpstr>
      <vt:lpstr>One Act</vt:lpstr>
      <vt:lpstr>Costume</vt:lpstr>
      <vt:lpstr>Scenic</vt:lpstr>
      <vt:lpstr>Rules</vt:lpstr>
      <vt:lpstr>Classical!data</vt:lpstr>
      <vt:lpstr>Contemporary!data</vt:lpstr>
      <vt:lpstr>Costume!data</vt:lpstr>
      <vt:lpstr>Dramatic!data</vt:lpstr>
      <vt:lpstr>Musical!data</vt:lpstr>
      <vt:lpstr>'One Act'!data</vt:lpstr>
      <vt:lpstr>Pantomime!data</vt:lpstr>
      <vt:lpstr>Scenic!data</vt:lpstr>
      <vt:lpstr>data</vt:lpstr>
      <vt:lpstr>data_schools</vt:lpstr>
      <vt:lpstr>data_sweepstakes</vt:lpstr>
      <vt:lpstr>entries_classical</vt:lpstr>
      <vt:lpstr>entries_contemp</vt:lpstr>
      <vt:lpstr>entries_costume</vt:lpstr>
      <vt:lpstr>entries_dramatic</vt:lpstr>
      <vt:lpstr>entries_humorous</vt:lpstr>
      <vt:lpstr>entries_musical</vt:lpstr>
      <vt:lpstr>entries_pantomime</vt:lpstr>
      <vt:lpstr>entries_play</vt:lpstr>
      <vt:lpstr>entries_scenic</vt:lpstr>
      <vt:lpstr>finalists_classical</vt:lpstr>
      <vt:lpstr>finalists_contemp</vt:lpstr>
      <vt:lpstr>finalists_dramatic</vt:lpstr>
      <vt:lpstr>finalists_humorous</vt:lpstr>
      <vt:lpstr>finalists_musical</vt:lpstr>
      <vt:lpstr>finalists_pantomime</vt:lpstr>
      <vt:lpstr>letter_sweepstakes</vt:lpstr>
      <vt:lpstr>Classical!number</vt:lpstr>
      <vt:lpstr>Contemporary!number</vt:lpstr>
      <vt:lpstr>Dramatic!number</vt:lpstr>
      <vt:lpstr>Musical!number</vt:lpstr>
      <vt:lpstr>Pantomime!number</vt:lpstr>
      <vt:lpstr>number</vt:lpstr>
      <vt:lpstr>number_costume</vt:lpstr>
      <vt:lpstr>number_play</vt:lpstr>
      <vt:lpstr>number_scenic</vt:lpstr>
      <vt:lpstr>penalty_points</vt:lpstr>
      <vt:lpstr>penalty_points_play</vt:lpstr>
      <vt:lpstr>percentage_superior</vt:lpstr>
      <vt:lpstr>Classical!place</vt:lpstr>
      <vt:lpstr>Contemporary!place</vt:lpstr>
      <vt:lpstr>Dramatic!place</vt:lpstr>
      <vt:lpstr>Musical!place</vt:lpstr>
      <vt:lpstr>Pantomime!place</vt:lpstr>
      <vt:lpstr>place</vt:lpstr>
      <vt:lpstr>place_classical</vt:lpstr>
      <vt:lpstr>place_contemp</vt:lpstr>
      <vt:lpstr>place_costume</vt:lpstr>
      <vt:lpstr>place_dramatic</vt:lpstr>
      <vt:lpstr>place_humorous</vt:lpstr>
      <vt:lpstr>place_musical</vt:lpstr>
      <vt:lpstr>place_pantomime</vt:lpstr>
      <vt:lpstr>place_play</vt:lpstr>
      <vt:lpstr>place_scenic</vt:lpstr>
      <vt:lpstr>place_sweepstakes</vt:lpstr>
      <vt:lpstr>qualify_ie</vt:lpstr>
      <vt:lpstr>Classical!rank</vt:lpstr>
      <vt:lpstr>Contemporary!rank</vt:lpstr>
      <vt:lpstr>Costume!rank</vt:lpstr>
      <vt:lpstr>Dramatic!rank</vt:lpstr>
      <vt:lpstr>Musical!rank</vt:lpstr>
      <vt:lpstr>'One Act'!rank</vt:lpstr>
      <vt:lpstr>Pantomime!rank</vt:lpstr>
      <vt:lpstr>Scenic!rank</vt:lpstr>
      <vt:lpstr>rank</vt:lpstr>
      <vt:lpstr>Classical!score</vt:lpstr>
      <vt:lpstr>Contemporary!score</vt:lpstr>
      <vt:lpstr>Costume!score</vt:lpstr>
      <vt:lpstr>Dramatic!score</vt:lpstr>
      <vt:lpstr>Musical!score</vt:lpstr>
      <vt:lpstr>'One Act'!score</vt:lpstr>
      <vt:lpstr>Pantomime!score</vt:lpstr>
      <vt:lpstr>Scenic!score</vt:lpstr>
      <vt:lpstr>score</vt:lpstr>
      <vt:lpstr>time_violations</vt:lpstr>
      <vt:lpstr>total_rank_finals</vt:lpstr>
      <vt:lpstr>total_rank_ie</vt:lpstr>
      <vt:lpstr>total_rank_play</vt:lpstr>
      <vt:lpstr>total_rank_tech_ie</vt:lpstr>
      <vt:lpstr>total_score_ie</vt:lpstr>
      <vt:lpstr>total_score_play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UHSAA Office</cp:lastModifiedBy>
  <cp:revision/>
  <dcterms:created xsi:type="dcterms:W3CDTF">2023-07-14T17:59:30Z</dcterms:created>
  <dcterms:modified xsi:type="dcterms:W3CDTF">2026-03-02T17:39:35Z</dcterms:modified>
  <cp:category/>
  <cp:contentStatus/>
</cp:coreProperties>
</file>